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k.karsybek\Desktop\Handbooks\Қазақша\"/>
    </mc:Choice>
  </mc:AlternateContent>
  <xr:revisionPtr revIDLastSave="0" documentId="13_ncr:1_{EFF041D7-EC87-448B-9303-B273EFEF99F1}" xr6:coauthVersionLast="36" xr6:coauthVersionMax="36" xr10:uidLastSave="{00000000-0000-0000-0000-000000000000}"/>
  <bookViews>
    <workbookView xWindow="0" yWindow="0" windowWidth="28800" windowHeight="10125" xr2:uid="{00000000-000D-0000-FFFF-FFFF00000000}"/>
  </bookViews>
  <sheets>
    <sheet name="Басты бет" sheetId="1" r:id="rId1"/>
    <sheet name="Мазмұны" sheetId="2" r:id="rId2"/>
    <sheet name="стр. 2" sheetId="3" r:id="rId3"/>
    <sheet name="стр. 3" sheetId="19" r:id="rId4"/>
    <sheet name="стр. 4.1" sheetId="5" r:id="rId5"/>
    <sheet name="стр. 4.2" sheetId="20" r:id="rId6"/>
    <sheet name="стр. 5" sheetId="21" r:id="rId7"/>
    <sheet name="стр. 6" sheetId="12" r:id="rId8"/>
    <sheet name="стр. 7" sheetId="16" r:id="rId9"/>
    <sheet name="стр. 8" sheetId="17" r:id="rId10"/>
    <sheet name="стр. 9" sheetId="10" r:id="rId11"/>
  </sheets>
  <definedNames>
    <definedName name="_xlnm._FilterDatabase" localSheetId="6" hidden="1">'стр. 5'!$E$10:$H$14</definedName>
    <definedName name="_xlnm._FilterDatabase" localSheetId="10" hidden="1">'стр. 9'!$B$4:$C$12</definedName>
    <definedName name="_xlnm.Print_Area" localSheetId="3">'стр. 3'!$A$1:$AG$86</definedName>
    <definedName name="_xlnm.Print_Area" localSheetId="4">'стр. 4.1'!$A$1:$AD$40</definedName>
    <definedName name="_xlnm.Print_Area" localSheetId="5">'стр. 4.2'!$A$1:$M$56</definedName>
    <definedName name="_xlnm.Print_Area" localSheetId="6">'стр. 5'!$A$1:$AI$110</definedName>
    <definedName name="_xlnm.Print_Area" localSheetId="7">'стр. 6'!$A$1:$AD$97</definedName>
    <definedName name="_xlnm.Print_Area" localSheetId="8">'стр. 7'!$A$1:$AD$64</definedName>
    <definedName name="_xlnm.Print_Area" localSheetId="9">'стр. 8'!$A$1:$AD$42</definedName>
  </definedNames>
  <calcPr calcId="191029"/>
</workbook>
</file>

<file path=xl/calcChain.xml><?xml version="1.0" encoding="utf-8"?>
<calcChain xmlns="http://schemas.openxmlformats.org/spreadsheetml/2006/main">
  <c r="AF107" i="21" l="1"/>
  <c r="AF110" i="21" s="1"/>
  <c r="X107" i="21"/>
  <c r="X110" i="21" s="1"/>
  <c r="S107" i="21"/>
  <c r="S110" i="21" s="1"/>
  <c r="N107" i="21"/>
  <c r="N110" i="21" s="1"/>
  <c r="I107" i="21"/>
  <c r="I110" i="21" s="1"/>
  <c r="AI103" i="21"/>
  <c r="AH103" i="21"/>
  <c r="AG103" i="21"/>
  <c r="AF103" i="21"/>
  <c r="AD103" i="21"/>
  <c r="AC103" i="21"/>
  <c r="AB103" i="21"/>
  <c r="AA103" i="21"/>
  <c r="Z103" i="21"/>
  <c r="Y103" i="21"/>
  <c r="X103" i="21"/>
  <c r="W103" i="21"/>
  <c r="V103" i="21"/>
  <c r="U103" i="21"/>
  <c r="T103" i="21"/>
  <c r="S103" i="21"/>
  <c r="R103" i="21"/>
  <c r="Q103" i="21"/>
  <c r="P103" i="21"/>
  <c r="O103" i="21"/>
  <c r="N103" i="21"/>
  <c r="M103" i="21"/>
  <c r="L103" i="21"/>
  <c r="K103" i="21"/>
  <c r="J103" i="21"/>
  <c r="I103" i="21"/>
  <c r="H103" i="21"/>
  <c r="G103" i="21"/>
  <c r="F103" i="21"/>
  <c r="AI89" i="21"/>
  <c r="AH89" i="21"/>
  <c r="AG89" i="21"/>
  <c r="AF89" i="21"/>
  <c r="AD89" i="21"/>
  <c r="AC89" i="21"/>
  <c r="AB89" i="21"/>
  <c r="AA89" i="21"/>
  <c r="Z89" i="21"/>
  <c r="Y89" i="21"/>
  <c r="X89" i="21"/>
  <c r="W89" i="21"/>
  <c r="V89" i="21"/>
  <c r="U89" i="21"/>
  <c r="T89" i="21"/>
  <c r="S89" i="21"/>
  <c r="R89" i="21"/>
  <c r="Q89" i="21"/>
  <c r="P89" i="21"/>
  <c r="O89" i="21"/>
  <c r="N89" i="21"/>
  <c r="M89" i="21"/>
  <c r="L89" i="21"/>
  <c r="K89" i="21"/>
  <c r="J89" i="21"/>
  <c r="I89" i="21"/>
  <c r="H89" i="21"/>
  <c r="G89" i="21"/>
  <c r="F89" i="21"/>
  <c r="AF61" i="21"/>
  <c r="AF68" i="21" s="1"/>
  <c r="X61" i="21"/>
  <c r="X68" i="21" s="1"/>
  <c r="S61" i="21"/>
  <c r="S68" i="21" s="1"/>
  <c r="N61" i="21"/>
  <c r="N68" i="21" s="1"/>
  <c r="I61" i="21"/>
  <c r="I68" i="21" s="1"/>
  <c r="AE51" i="21"/>
  <c r="I51" i="21"/>
  <c r="AI14" i="21"/>
  <c r="AI51" i="21" s="1"/>
  <c r="AI61" i="21" s="1"/>
  <c r="AI68" i="21" s="1"/>
  <c r="AI107" i="21" s="1"/>
  <c r="AI110" i="21" s="1"/>
  <c r="AH14" i="21"/>
  <c r="AH51" i="21" s="1"/>
  <c r="AH61" i="21" s="1"/>
  <c r="AH68" i="21" s="1"/>
  <c r="AH107" i="21" s="1"/>
  <c r="AH110" i="21" s="1"/>
  <c r="AG14" i="21"/>
  <c r="AG51" i="21" s="1"/>
  <c r="AG61" i="21" s="1"/>
  <c r="AG68" i="21" s="1"/>
  <c r="AG107" i="21" s="1"/>
  <c r="AG110" i="21" s="1"/>
  <c r="AF14" i="21"/>
  <c r="AF51" i="21" s="1"/>
  <c r="AD14" i="21"/>
  <c r="AD51" i="21" s="1"/>
  <c r="AD61" i="21" s="1"/>
  <c r="AD68" i="21" s="1"/>
  <c r="AC14" i="21"/>
  <c r="AC51" i="21" s="1"/>
  <c r="AC61" i="21" s="1"/>
  <c r="AC68" i="21" s="1"/>
  <c r="AB14" i="21"/>
  <c r="AB51" i="21" s="1"/>
  <c r="AB61" i="21" s="1"/>
  <c r="AB68" i="21" s="1"/>
  <c r="AA14" i="21"/>
  <c r="AA51" i="21" s="1"/>
  <c r="AA61" i="21" s="1"/>
  <c r="AA68" i="21" s="1"/>
  <c r="Z14" i="21"/>
  <c r="Z51" i="21" s="1"/>
  <c r="Z61" i="21" s="1"/>
  <c r="Z68" i="21" s="1"/>
  <c r="Z107" i="21" s="1"/>
  <c r="Z110" i="21" s="1"/>
  <c r="Y14" i="21"/>
  <c r="Y51" i="21" s="1"/>
  <c r="Y61" i="21" s="1"/>
  <c r="Y68" i="21" s="1"/>
  <c r="Y107" i="21" s="1"/>
  <c r="Y110" i="21" s="1"/>
  <c r="X14" i="21"/>
  <c r="X51" i="21" s="1"/>
  <c r="W14" i="21"/>
  <c r="W51" i="21" s="1"/>
  <c r="W61" i="21" s="1"/>
  <c r="W68" i="21" s="1"/>
  <c r="W107" i="21" s="1"/>
  <c r="W110" i="21" s="1"/>
  <c r="V14" i="21"/>
  <c r="V51" i="21" s="1"/>
  <c r="V61" i="21" s="1"/>
  <c r="V68" i="21" s="1"/>
  <c r="U14" i="21"/>
  <c r="U51" i="21" s="1"/>
  <c r="U61" i="21" s="1"/>
  <c r="U68" i="21" s="1"/>
  <c r="T14" i="21"/>
  <c r="T51" i="21" s="1"/>
  <c r="T61" i="21" s="1"/>
  <c r="T68" i="21" s="1"/>
  <c r="S14" i="21"/>
  <c r="S51" i="21" s="1"/>
  <c r="R14" i="21"/>
  <c r="R51" i="21" s="1"/>
  <c r="R61" i="21" s="1"/>
  <c r="R68" i="21" s="1"/>
  <c r="R107" i="21" s="1"/>
  <c r="R110" i="21" s="1"/>
  <c r="Q14" i="21"/>
  <c r="Q51" i="21" s="1"/>
  <c r="Q61" i="21" s="1"/>
  <c r="Q68" i="21" s="1"/>
  <c r="Q107" i="21" s="1"/>
  <c r="Q110" i="21" s="1"/>
  <c r="P14" i="21"/>
  <c r="P51" i="21" s="1"/>
  <c r="P61" i="21" s="1"/>
  <c r="P68" i="21" s="1"/>
  <c r="P107" i="21" s="1"/>
  <c r="P110" i="21" s="1"/>
  <c r="O14" i="21"/>
  <c r="O51" i="21" s="1"/>
  <c r="O61" i="21" s="1"/>
  <c r="O68" i="21" s="1"/>
  <c r="O107" i="21" s="1"/>
  <c r="O110" i="21" s="1"/>
  <c r="N14" i="21"/>
  <c r="N51" i="21" s="1"/>
  <c r="M14" i="21"/>
  <c r="M51" i="21" s="1"/>
  <c r="M61" i="21" s="1"/>
  <c r="M68" i="21" s="1"/>
  <c r="L14" i="21"/>
  <c r="L51" i="21" s="1"/>
  <c r="L61" i="21" s="1"/>
  <c r="L68" i="21" s="1"/>
  <c r="K14" i="21"/>
  <c r="K51" i="21" s="1"/>
  <c r="K61" i="21" s="1"/>
  <c r="K68" i="21" s="1"/>
  <c r="J14" i="21"/>
  <c r="J51" i="21" s="1"/>
  <c r="J61" i="21" s="1"/>
  <c r="J68" i="21" s="1"/>
  <c r="J107" i="21" s="1"/>
  <c r="J110" i="21" s="1"/>
  <c r="I14" i="21"/>
  <c r="H14" i="21"/>
  <c r="H51" i="21" s="1"/>
  <c r="H61" i="21" s="1"/>
  <c r="H68" i="21" s="1"/>
  <c r="H107" i="21" s="1"/>
  <c r="H110" i="21" s="1"/>
  <c r="G14" i="21"/>
  <c r="G51" i="21" s="1"/>
  <c r="G61" i="21" s="1"/>
  <c r="G68" i="21" s="1"/>
  <c r="G107" i="21" s="1"/>
  <c r="G110" i="21" s="1"/>
  <c r="F14" i="21"/>
  <c r="F51" i="21" s="1"/>
  <c r="F61" i="21" s="1"/>
  <c r="F68" i="21" s="1"/>
  <c r="K48" i="20"/>
  <c r="H48" i="20"/>
  <c r="G48" i="20"/>
  <c r="F48" i="20"/>
  <c r="M34" i="20"/>
  <c r="L34" i="20"/>
  <c r="K34" i="20"/>
  <c r="K36" i="20" s="1"/>
  <c r="K39" i="20" s="1"/>
  <c r="K43" i="20" s="1"/>
  <c r="J34" i="20"/>
  <c r="H34" i="20"/>
  <c r="G34" i="20"/>
  <c r="F34" i="20"/>
  <c r="M17" i="20"/>
  <c r="L17" i="20"/>
  <c r="K17" i="20"/>
  <c r="J17" i="20"/>
  <c r="H17" i="20"/>
  <c r="G17" i="20"/>
  <c r="F17" i="20"/>
  <c r="AE84" i="19"/>
  <c r="AF82" i="19"/>
  <c r="AD82" i="19"/>
  <c r="AE82" i="19" s="1"/>
  <c r="AC82" i="19"/>
  <c r="AB82" i="19"/>
  <c r="AA82" i="19"/>
  <c r="AA85" i="19" s="1"/>
  <c r="Y82" i="19"/>
  <c r="Y85" i="19" s="1"/>
  <c r="X82" i="19"/>
  <c r="W82" i="19"/>
  <c r="V82" i="19"/>
  <c r="U82" i="19"/>
  <c r="S82" i="19"/>
  <c r="R82" i="19"/>
  <c r="Q82" i="19"/>
  <c r="P82" i="19"/>
  <c r="O82" i="19"/>
  <c r="N82" i="19"/>
  <c r="M82" i="19"/>
  <c r="L82" i="19"/>
  <c r="K82" i="19"/>
  <c r="J82" i="19"/>
  <c r="I82" i="19"/>
  <c r="H82" i="19"/>
  <c r="G82" i="19"/>
  <c r="F82" i="19"/>
  <c r="AE81" i="19"/>
  <c r="AE80" i="19"/>
  <c r="AE79" i="19"/>
  <c r="AE78" i="19"/>
  <c r="AE77" i="19"/>
  <c r="AE76" i="19"/>
  <c r="AE75" i="19"/>
  <c r="AE74" i="19"/>
  <c r="AE73" i="19"/>
  <c r="AE72" i="19"/>
  <c r="AE71" i="19"/>
  <c r="AE70" i="19"/>
  <c r="AF67" i="19"/>
  <c r="AD67" i="19"/>
  <c r="AD85" i="19" s="1"/>
  <c r="AE85" i="19" s="1"/>
  <c r="AC67" i="19"/>
  <c r="AC85" i="19" s="1"/>
  <c r="AB67" i="19"/>
  <c r="X67" i="19"/>
  <c r="W67" i="19"/>
  <c r="W85" i="19" s="1"/>
  <c r="V67" i="19"/>
  <c r="U67" i="19"/>
  <c r="U85" i="19" s="1"/>
  <c r="T67" i="19"/>
  <c r="T85" i="19" s="1"/>
  <c r="S67" i="19"/>
  <c r="R67" i="19"/>
  <c r="R85" i="19" s="1"/>
  <c r="Q67" i="19"/>
  <c r="P67" i="19"/>
  <c r="P85" i="19" s="1"/>
  <c r="O67" i="19"/>
  <c r="N67" i="19"/>
  <c r="N85" i="19" s="1"/>
  <c r="M67" i="19"/>
  <c r="L67" i="19"/>
  <c r="L85" i="19" s="1"/>
  <c r="K67" i="19"/>
  <c r="J67" i="19"/>
  <c r="J85" i="19" s="1"/>
  <c r="I67" i="19"/>
  <c r="H67" i="19"/>
  <c r="H85" i="19" s="1"/>
  <c r="G67" i="19"/>
  <c r="F67" i="19"/>
  <c r="F85" i="19" s="1"/>
  <c r="AE66" i="19"/>
  <c r="AE65" i="19"/>
  <c r="AE64" i="19"/>
  <c r="AE63" i="19"/>
  <c r="AE62" i="19"/>
  <c r="AE61" i="19"/>
  <c r="AE60" i="19"/>
  <c r="AE59" i="19"/>
  <c r="AE58" i="19"/>
  <c r="AE57" i="19"/>
  <c r="AE53" i="19"/>
  <c r="AD51" i="19"/>
  <c r="AD54" i="19" s="1"/>
  <c r="AC51" i="19"/>
  <c r="AC54" i="19" s="1"/>
  <c r="AB51" i="19"/>
  <c r="AB54" i="19" s="1"/>
  <c r="AA51" i="19"/>
  <c r="AA54" i="19" s="1"/>
  <c r="Y51" i="19"/>
  <c r="Y54" i="19" s="1"/>
  <c r="X51" i="19"/>
  <c r="X54" i="19" s="1"/>
  <c r="W51" i="19"/>
  <c r="W54" i="19" s="1"/>
  <c r="W86" i="19" s="1"/>
  <c r="V51" i="19"/>
  <c r="V54" i="19" s="1"/>
  <c r="U51" i="19"/>
  <c r="U54" i="19" s="1"/>
  <c r="U86" i="19" s="1"/>
  <c r="T51" i="19"/>
  <c r="T54" i="19" s="1"/>
  <c r="S51" i="19"/>
  <c r="S54" i="19" s="1"/>
  <c r="R51" i="19"/>
  <c r="R54" i="19" s="1"/>
  <c r="Q51" i="19"/>
  <c r="Q54" i="19" s="1"/>
  <c r="P51" i="19"/>
  <c r="P54" i="19" s="1"/>
  <c r="O51" i="19"/>
  <c r="O54" i="19" s="1"/>
  <c r="N51" i="19"/>
  <c r="N54" i="19" s="1"/>
  <c r="M51" i="19"/>
  <c r="M54" i="19" s="1"/>
  <c r="L51" i="19"/>
  <c r="L54" i="19" s="1"/>
  <c r="K51" i="19"/>
  <c r="K54" i="19" s="1"/>
  <c r="J51" i="19"/>
  <c r="J54" i="19" s="1"/>
  <c r="I51" i="19"/>
  <c r="I54" i="19" s="1"/>
  <c r="H51" i="19"/>
  <c r="H54" i="19" s="1"/>
  <c r="G51" i="19"/>
  <c r="G54" i="19" s="1"/>
  <c r="F51" i="19"/>
  <c r="F54" i="19" s="1"/>
  <c r="AE50" i="19"/>
  <c r="AE49" i="19"/>
  <c r="AE48" i="19"/>
  <c r="AE47" i="19"/>
  <c r="AE46" i="19"/>
  <c r="AE40" i="19"/>
  <c r="AF38" i="19"/>
  <c r="AF41" i="19" s="1"/>
  <c r="AD38" i="19"/>
  <c r="AE38" i="19" s="1"/>
  <c r="AC38" i="19"/>
  <c r="AC41" i="19" s="1"/>
  <c r="AB38" i="19"/>
  <c r="AB41" i="19" s="1"/>
  <c r="Y38" i="19"/>
  <c r="Y41" i="19" s="1"/>
  <c r="X38" i="19"/>
  <c r="X41" i="19" s="1"/>
  <c r="W38" i="19"/>
  <c r="W41" i="19" s="1"/>
  <c r="V38" i="19"/>
  <c r="V41" i="19" s="1"/>
  <c r="U38" i="19"/>
  <c r="U41" i="19" s="1"/>
  <c r="T38" i="19"/>
  <c r="S38" i="19"/>
  <c r="S41" i="19" s="1"/>
  <c r="R38" i="19"/>
  <c r="R41" i="19" s="1"/>
  <c r="Q38" i="19"/>
  <c r="Q41" i="19" s="1"/>
  <c r="P38" i="19"/>
  <c r="P41" i="19" s="1"/>
  <c r="O38" i="19"/>
  <c r="O41" i="19" s="1"/>
  <c r="N38" i="19"/>
  <c r="N41" i="19" s="1"/>
  <c r="M38" i="19"/>
  <c r="M41" i="19" s="1"/>
  <c r="L38" i="19"/>
  <c r="L41" i="19" s="1"/>
  <c r="K38" i="19"/>
  <c r="K41" i="19" s="1"/>
  <c r="J38" i="19"/>
  <c r="J41" i="19" s="1"/>
  <c r="I38" i="19"/>
  <c r="I41" i="19" s="1"/>
  <c r="H38" i="19"/>
  <c r="H41" i="19" s="1"/>
  <c r="G38" i="19"/>
  <c r="G41" i="19" s="1"/>
  <c r="F38" i="19"/>
  <c r="F41" i="19" s="1"/>
  <c r="AE37" i="19"/>
  <c r="AE36" i="19"/>
  <c r="AE35" i="19"/>
  <c r="AE34" i="19"/>
  <c r="AE33" i="19"/>
  <c r="AE32" i="19"/>
  <c r="AE31" i="19"/>
  <c r="AE30" i="19"/>
  <c r="AE29" i="19"/>
  <c r="AE28" i="19"/>
  <c r="AF26" i="19"/>
  <c r="AD26" i="19"/>
  <c r="AE26" i="19" s="1"/>
  <c r="AC26" i="19"/>
  <c r="AB26" i="19"/>
  <c r="AA26" i="19"/>
  <c r="Y26" i="19"/>
  <c r="X26" i="19"/>
  <c r="X42" i="19" s="1"/>
  <c r="W26" i="19"/>
  <c r="V26" i="19"/>
  <c r="V42" i="19" s="1"/>
  <c r="U26" i="19"/>
  <c r="T26" i="19"/>
  <c r="T42" i="19" s="1"/>
  <c r="S26" i="19"/>
  <c r="R26" i="19"/>
  <c r="R42" i="19" s="1"/>
  <c r="Q26" i="19"/>
  <c r="P26" i="19"/>
  <c r="P42" i="19" s="1"/>
  <c r="O26" i="19"/>
  <c r="N26" i="19"/>
  <c r="N42" i="19" s="1"/>
  <c r="M26" i="19"/>
  <c r="L26" i="19"/>
  <c r="L42" i="19" s="1"/>
  <c r="K26" i="19"/>
  <c r="J26" i="19"/>
  <c r="J42" i="19" s="1"/>
  <c r="I26" i="19"/>
  <c r="H26" i="19"/>
  <c r="H42" i="19" s="1"/>
  <c r="G26" i="19"/>
  <c r="F26" i="19"/>
  <c r="F42" i="19" s="1"/>
  <c r="AE25" i="19"/>
  <c r="AE24" i="19"/>
  <c r="AE23" i="19"/>
  <c r="AE22" i="19"/>
  <c r="AE21" i="19"/>
  <c r="AE20" i="19"/>
  <c r="AE19" i="19"/>
  <c r="AE18" i="19"/>
  <c r="AE17" i="19"/>
  <c r="AE16" i="19"/>
  <c r="AE15" i="19"/>
  <c r="AE14" i="19"/>
  <c r="AE13" i="19"/>
  <c r="M107" i="21" l="1"/>
  <c r="M110" i="21" s="1"/>
  <c r="L107" i="21"/>
  <c r="L110" i="21" s="1"/>
  <c r="T107" i="21"/>
  <c r="T110" i="21" s="1"/>
  <c r="AB107" i="21"/>
  <c r="AB110" i="21" s="1"/>
  <c r="AC107" i="21"/>
  <c r="U107" i="21"/>
  <c r="U110" i="21" s="1"/>
  <c r="F107" i="21"/>
  <c r="F110" i="21" s="1"/>
  <c r="V107" i="21"/>
  <c r="V110" i="21" s="1"/>
  <c r="AD107" i="21"/>
  <c r="AD110" i="21" s="1"/>
  <c r="H36" i="20"/>
  <c r="H39" i="20" s="1"/>
  <c r="H43" i="20" s="1"/>
  <c r="I42" i="19"/>
  <c r="Q42" i="19"/>
  <c r="Y42" i="19"/>
  <c r="H86" i="19"/>
  <c r="P86" i="19"/>
  <c r="Q86" i="19"/>
  <c r="I86" i="19"/>
  <c r="K42" i="19"/>
  <c r="S42" i="19"/>
  <c r="M42" i="19"/>
  <c r="U42" i="19"/>
  <c r="I85" i="19"/>
  <c r="Q85" i="19"/>
  <c r="G42" i="19"/>
  <c r="O42" i="19"/>
  <c r="W42" i="19"/>
  <c r="K85" i="19"/>
  <c r="S85" i="19"/>
  <c r="S86" i="19" s="1"/>
  <c r="M85" i="19"/>
  <c r="M86" i="19" s="1"/>
  <c r="J36" i="20"/>
  <c r="J39" i="20" s="1"/>
  <c r="V85" i="19"/>
  <c r="G85" i="19"/>
  <c r="G86" i="19" s="1"/>
  <c r="O85" i="19"/>
  <c r="O86" i="19" s="1"/>
  <c r="L36" i="20"/>
  <c r="L39" i="20" s="1"/>
  <c r="AF85" i="19"/>
  <c r="AF86" i="19" s="1"/>
  <c r="AB42" i="19"/>
  <c r="X85" i="19"/>
  <c r="M36" i="20"/>
  <c r="K107" i="21"/>
  <c r="K110" i="21" s="1"/>
  <c r="AA107" i="21"/>
  <c r="AA110" i="21" s="1"/>
  <c r="AC42" i="19"/>
  <c r="L86" i="19"/>
  <c r="T86" i="19"/>
  <c r="AB85" i="19"/>
  <c r="AB86" i="19" s="1"/>
  <c r="F36" i="20"/>
  <c r="F39" i="20" s="1"/>
  <c r="F43" i="20" s="1"/>
  <c r="AF42" i="19"/>
  <c r="F86" i="19"/>
  <c r="N86" i="19"/>
  <c r="V86" i="19"/>
  <c r="G36" i="20"/>
  <c r="G39" i="20" s="1"/>
  <c r="G43" i="20" s="1"/>
  <c r="AE54" i="19"/>
  <c r="AD86" i="19"/>
  <c r="AE86" i="19" s="1"/>
  <c r="J86" i="19"/>
  <c r="R86" i="19"/>
  <c r="K86" i="19"/>
  <c r="AA86" i="19"/>
  <c r="AC86" i="19"/>
  <c r="AE67" i="19"/>
  <c r="AE51" i="19"/>
  <c r="AD41" i="19"/>
  <c r="AE41" i="19" l="1"/>
  <c r="AD42" i="19"/>
  <c r="AE42" i="19" s="1"/>
  <c r="AB78" i="12" l="1"/>
  <c r="W78" i="12"/>
  <c r="R78" i="12"/>
  <c r="M78" i="12"/>
  <c r="H78" i="12"/>
  <c r="H80" i="12" s="1"/>
  <c r="AB50" i="12"/>
  <c r="W50" i="12"/>
  <c r="R50" i="12"/>
  <c r="M50" i="12"/>
  <c r="H50" i="12"/>
  <c r="AB22" i="12"/>
  <c r="W22" i="12"/>
  <c r="R22" i="12"/>
  <c r="M22" i="12"/>
  <c r="H22" i="12"/>
  <c r="I80" i="12"/>
  <c r="J80" i="12"/>
  <c r="K80" i="12"/>
  <c r="L80" i="12"/>
  <c r="N80" i="12"/>
  <c r="O80" i="12"/>
  <c r="P80" i="12"/>
  <c r="Q80" i="12"/>
  <c r="S80" i="12"/>
  <c r="T80" i="12"/>
  <c r="U80" i="12"/>
  <c r="V80" i="12"/>
  <c r="X80" i="12"/>
  <c r="Y80" i="12"/>
  <c r="Z80" i="12"/>
  <c r="AA80" i="12"/>
  <c r="AC80" i="12"/>
  <c r="AD80" i="12"/>
  <c r="I52" i="12"/>
  <c r="J52" i="12"/>
  <c r="K52" i="12"/>
  <c r="L52" i="12"/>
  <c r="N52" i="12"/>
  <c r="O52" i="12"/>
  <c r="P52" i="12"/>
  <c r="Q52" i="12"/>
  <c r="S52" i="12"/>
  <c r="T52" i="12"/>
  <c r="U52" i="12"/>
  <c r="V52" i="12"/>
  <c r="X52" i="12"/>
  <c r="Y52" i="12"/>
  <c r="Z52" i="12"/>
  <c r="AA52" i="12"/>
  <c r="AC52" i="12"/>
  <c r="AD52" i="12"/>
  <c r="I24" i="12"/>
  <c r="J24" i="12"/>
  <c r="K24" i="12"/>
  <c r="L24" i="12"/>
  <c r="N24" i="12"/>
  <c r="O24" i="12"/>
  <c r="P24" i="12"/>
  <c r="Q24" i="12"/>
  <c r="S24" i="12"/>
  <c r="T24" i="12"/>
  <c r="U24" i="12"/>
  <c r="V24" i="12"/>
  <c r="X24" i="12"/>
  <c r="Y24" i="12"/>
  <c r="Z24" i="12"/>
  <c r="AA24" i="12"/>
  <c r="AC24" i="12"/>
  <c r="AD24" i="12"/>
  <c r="AC13" i="5" l="1"/>
  <c r="AC22" i="5" s="1"/>
  <c r="AC32" i="5" s="1"/>
  <c r="AC35" i="5" s="1"/>
  <c r="AC39" i="5" s="1"/>
  <c r="AD37" i="17" l="1"/>
  <c r="AD33" i="17"/>
  <c r="AD20" i="17"/>
  <c r="AD16" i="17"/>
  <c r="AD22" i="17" s="1"/>
  <c r="AD50" i="16"/>
  <c r="AD42" i="16"/>
  <c r="AD36" i="16"/>
  <c r="AD14" i="16"/>
  <c r="AD87" i="12"/>
  <c r="AD89" i="12" s="1"/>
  <c r="AD59" i="12"/>
  <c r="AD31" i="12"/>
  <c r="AD33" i="12"/>
  <c r="AD39" i="17" l="1"/>
  <c r="AD61" i="12"/>
  <c r="AC37" i="17"/>
  <c r="AC33" i="17"/>
  <c r="AC20" i="17"/>
  <c r="AC16" i="17"/>
  <c r="AC50" i="16"/>
  <c r="AC42" i="16"/>
  <c r="AC36" i="16"/>
  <c r="AC23" i="16"/>
  <c r="AC14" i="16"/>
  <c r="AC87" i="12"/>
  <c r="AC89" i="12" s="1"/>
  <c r="AC59" i="12"/>
  <c r="AC31" i="12"/>
  <c r="AC39" i="17" l="1"/>
  <c r="AC22" i="17"/>
  <c r="AC33" i="12"/>
  <c r="AC61" i="12"/>
  <c r="Z37" i="17" l="1"/>
  <c r="Y37" i="17"/>
  <c r="Q37" i="17"/>
  <c r="P37" i="17"/>
  <c r="O37" i="17"/>
  <c r="N37" i="17"/>
  <c r="L37" i="17"/>
  <c r="K37" i="17"/>
  <c r="J37" i="17"/>
  <c r="I37" i="17"/>
  <c r="G37" i="17"/>
  <c r="F37" i="17"/>
  <c r="E37" i="17"/>
  <c r="D37" i="17"/>
  <c r="AA36" i="17"/>
  <c r="X36" i="17"/>
  <c r="V36" i="17"/>
  <c r="U36" i="17"/>
  <c r="T36" i="17"/>
  <c r="S36" i="17"/>
  <c r="R36" i="17"/>
  <c r="M36" i="17"/>
  <c r="H36" i="17"/>
  <c r="AA35" i="17"/>
  <c r="X35" i="17"/>
  <c r="V35" i="17"/>
  <c r="U35" i="17"/>
  <c r="T35" i="17"/>
  <c r="S35" i="17"/>
  <c r="R35" i="17"/>
  <c r="M35" i="17"/>
  <c r="H35" i="17"/>
  <c r="Z33" i="17"/>
  <c r="Z39" i="17" s="1"/>
  <c r="Y33" i="17"/>
  <c r="Y39" i="17" s="1"/>
  <c r="Q33" i="17"/>
  <c r="Q39" i="17" s="1"/>
  <c r="P33" i="17"/>
  <c r="P39" i="17" s="1"/>
  <c r="O33" i="17"/>
  <c r="O39" i="17" s="1"/>
  <c r="N33" i="17"/>
  <c r="N39" i="17" s="1"/>
  <c r="L33" i="17"/>
  <c r="L39" i="17" s="1"/>
  <c r="K33" i="17"/>
  <c r="K39" i="17" s="1"/>
  <c r="J33" i="17"/>
  <c r="J39" i="17" s="1"/>
  <c r="I33" i="17"/>
  <c r="I39" i="17" s="1"/>
  <c r="G33" i="17"/>
  <c r="G39" i="17" s="1"/>
  <c r="F33" i="17"/>
  <c r="E33" i="17"/>
  <c r="E39" i="17" s="1"/>
  <c r="D33" i="17"/>
  <c r="D39" i="17" s="1"/>
  <c r="AA32" i="17"/>
  <c r="X32" i="17"/>
  <c r="V32" i="17"/>
  <c r="U32" i="17"/>
  <c r="T32" i="17"/>
  <c r="S32" i="17"/>
  <c r="R32" i="17"/>
  <c r="M32" i="17"/>
  <c r="H32" i="17"/>
  <c r="AA31" i="17"/>
  <c r="X31" i="17"/>
  <c r="V31" i="17"/>
  <c r="U31" i="17"/>
  <c r="T31" i="17"/>
  <c r="S31" i="17"/>
  <c r="R31" i="17"/>
  <c r="M31" i="17"/>
  <c r="H31" i="17"/>
  <c r="AA30" i="17"/>
  <c r="X30" i="17"/>
  <c r="V30" i="17"/>
  <c r="U30" i="17"/>
  <c r="T30" i="17"/>
  <c r="S30" i="17"/>
  <c r="R30" i="17"/>
  <c r="M30" i="17"/>
  <c r="H30" i="17"/>
  <c r="AA29" i="17"/>
  <c r="X29" i="17"/>
  <c r="V29" i="17"/>
  <c r="U29" i="17"/>
  <c r="T29" i="17"/>
  <c r="S29" i="17"/>
  <c r="R29" i="17"/>
  <c r="M29" i="17"/>
  <c r="H29" i="17"/>
  <c r="AA20" i="17"/>
  <c r="Z20" i="17"/>
  <c r="Y20" i="17"/>
  <c r="X20" i="17"/>
  <c r="V20" i="17"/>
  <c r="U20" i="17"/>
  <c r="T20" i="17"/>
  <c r="S20" i="17"/>
  <c r="Q20" i="17"/>
  <c r="P20" i="17"/>
  <c r="O20" i="17"/>
  <c r="N20" i="17"/>
  <c r="L20" i="17"/>
  <c r="K20" i="17"/>
  <c r="J20" i="17"/>
  <c r="I20" i="17"/>
  <c r="G20" i="17"/>
  <c r="F20" i="17"/>
  <c r="E20" i="17"/>
  <c r="D20" i="17"/>
  <c r="AB19" i="17"/>
  <c r="W19" i="17"/>
  <c r="R19" i="17"/>
  <c r="M19" i="17"/>
  <c r="H19" i="17"/>
  <c r="AB18" i="17"/>
  <c r="W18" i="17"/>
  <c r="R18" i="17"/>
  <c r="M18" i="17"/>
  <c r="H18" i="17"/>
  <c r="AA16" i="17"/>
  <c r="Z16" i="17"/>
  <c r="Y16" i="17"/>
  <c r="X16" i="17"/>
  <c r="V16" i="17"/>
  <c r="U16" i="17"/>
  <c r="T16" i="17"/>
  <c r="S16" i="17"/>
  <c r="Q16" i="17"/>
  <c r="P16" i="17"/>
  <c r="O16" i="17"/>
  <c r="N16" i="17"/>
  <c r="L16" i="17"/>
  <c r="K16" i="17"/>
  <c r="J16" i="17"/>
  <c r="I16" i="17"/>
  <c r="G16" i="17"/>
  <c r="F16" i="17"/>
  <c r="E16" i="17"/>
  <c r="D16" i="17"/>
  <c r="AB15" i="17"/>
  <c r="W15" i="17"/>
  <c r="R15" i="17"/>
  <c r="M15" i="17"/>
  <c r="H15" i="17"/>
  <c r="AB14" i="17"/>
  <c r="W14" i="17"/>
  <c r="R14" i="17"/>
  <c r="M14" i="17"/>
  <c r="H14" i="17"/>
  <c r="AB13" i="17"/>
  <c r="W13" i="17"/>
  <c r="R13" i="17"/>
  <c r="M13" i="17"/>
  <c r="H13" i="17"/>
  <c r="AB12" i="17"/>
  <c r="W12" i="17"/>
  <c r="R12" i="17"/>
  <c r="M12" i="17"/>
  <c r="H12" i="17"/>
  <c r="F39" i="17" l="1"/>
  <c r="J22" i="17"/>
  <c r="G22" i="17"/>
  <c r="S22" i="17"/>
  <c r="L22" i="17"/>
  <c r="P22" i="17"/>
  <c r="Z22" i="17"/>
  <c r="U22" i="17"/>
  <c r="D22" i="17"/>
  <c r="N22" i="17"/>
  <c r="X22" i="17"/>
  <c r="E22" i="17"/>
  <c r="R16" i="17"/>
  <c r="H20" i="17"/>
  <c r="R20" i="17"/>
  <c r="AB20" i="17"/>
  <c r="M20" i="17"/>
  <c r="H33" i="17"/>
  <c r="R33" i="17"/>
  <c r="T33" i="17"/>
  <c r="V33" i="17"/>
  <c r="AA33" i="17"/>
  <c r="W30" i="17"/>
  <c r="AB30" i="17"/>
  <c r="W32" i="17"/>
  <c r="AB32" i="17"/>
  <c r="H37" i="17"/>
  <c r="R37" i="17"/>
  <c r="T37" i="17"/>
  <c r="V37" i="17"/>
  <c r="AA37" i="17"/>
  <c r="W36" i="17"/>
  <c r="AB36" i="17"/>
  <c r="M16" i="17"/>
  <c r="W16" i="17"/>
  <c r="H16" i="17"/>
  <c r="AB16" i="17"/>
  <c r="F22" i="17"/>
  <c r="I22" i="17"/>
  <c r="K22" i="17"/>
  <c r="T22" i="17"/>
  <c r="V22" i="17"/>
  <c r="Y22" i="17"/>
  <c r="AA22" i="17"/>
  <c r="W20" i="17"/>
  <c r="M33" i="17"/>
  <c r="S33" i="17"/>
  <c r="U33" i="17"/>
  <c r="X33" i="17"/>
  <c r="W31" i="17"/>
  <c r="AB31" i="17"/>
  <c r="M37" i="17"/>
  <c r="S37" i="17"/>
  <c r="U37" i="17"/>
  <c r="X37" i="17"/>
  <c r="O22" i="17"/>
  <c r="Q22" i="17"/>
  <c r="W29" i="17"/>
  <c r="AB35" i="17"/>
  <c r="AB29" i="17"/>
  <c r="W35" i="17"/>
  <c r="AB33" i="17" l="1"/>
  <c r="H22" i="17"/>
  <c r="W33" i="17"/>
  <c r="W37" i="17"/>
  <c r="W39" i="17" s="1"/>
  <c r="AB22" i="17"/>
  <c r="V39" i="17"/>
  <c r="R39" i="17"/>
  <c r="M22" i="17"/>
  <c r="R22" i="17"/>
  <c r="AB37" i="17"/>
  <c r="AA39" i="17"/>
  <c r="T39" i="17"/>
  <c r="H39" i="17"/>
  <c r="W22" i="17"/>
  <c r="X39" i="17"/>
  <c r="S39" i="17"/>
  <c r="U39" i="17"/>
  <c r="M39" i="17"/>
  <c r="Z50" i="16"/>
  <c r="Y50" i="16"/>
  <c r="X50" i="16"/>
  <c r="V50" i="16"/>
  <c r="U50" i="16"/>
  <c r="T50" i="16"/>
  <c r="S50" i="16"/>
  <c r="Q50" i="16"/>
  <c r="P50" i="16"/>
  <c r="O50" i="16"/>
  <c r="N50" i="16"/>
  <c r="L50" i="16"/>
  <c r="K50" i="16"/>
  <c r="J50" i="16"/>
  <c r="I50" i="16"/>
  <c r="G50" i="16"/>
  <c r="F50" i="16"/>
  <c r="E50" i="16"/>
  <c r="D50" i="16"/>
  <c r="AB49" i="16"/>
  <c r="W49" i="16"/>
  <c r="R49" i="16"/>
  <c r="M49" i="16"/>
  <c r="H49" i="16"/>
  <c r="AB48" i="16"/>
  <c r="W48" i="16"/>
  <c r="R48" i="16"/>
  <c r="M48" i="16"/>
  <c r="H48" i="16"/>
  <c r="AB47" i="16"/>
  <c r="W47" i="16"/>
  <c r="R47" i="16"/>
  <c r="M47" i="16"/>
  <c r="H47" i="16"/>
  <c r="AB46" i="16"/>
  <c r="W46" i="16"/>
  <c r="R46" i="16"/>
  <c r="M46" i="16"/>
  <c r="H46" i="16"/>
  <c r="Z42" i="16"/>
  <c r="Y42" i="16"/>
  <c r="V42" i="16"/>
  <c r="U42" i="16"/>
  <c r="T42" i="16"/>
  <c r="S42" i="16"/>
  <c r="R42" i="16"/>
  <c r="Q42" i="16"/>
  <c r="P42" i="16"/>
  <c r="O42" i="16"/>
  <c r="N42" i="16"/>
  <c r="M42" i="16"/>
  <c r="L42" i="16"/>
  <c r="K42" i="16"/>
  <c r="J42" i="16"/>
  <c r="I42" i="16"/>
  <c r="H42" i="16"/>
  <c r="G42" i="16"/>
  <c r="F42" i="16"/>
  <c r="E42" i="16"/>
  <c r="D42" i="16"/>
  <c r="X41" i="16"/>
  <c r="AB41" i="16" s="1"/>
  <c r="W41" i="16"/>
  <c r="X40" i="16"/>
  <c r="AB40" i="16" s="1"/>
  <c r="W40" i="16"/>
  <c r="Z36" i="16"/>
  <c r="Y36" i="16"/>
  <c r="X36" i="16"/>
  <c r="V36" i="16"/>
  <c r="U36" i="16"/>
  <c r="T36" i="16"/>
  <c r="S36" i="16"/>
  <c r="R36" i="16"/>
  <c r="Q36" i="16"/>
  <c r="P36" i="16"/>
  <c r="O36" i="16"/>
  <c r="N36" i="16"/>
  <c r="M36" i="16"/>
  <c r="L36" i="16"/>
  <c r="K36" i="16"/>
  <c r="J36" i="16"/>
  <c r="I36" i="16"/>
  <c r="H36" i="16"/>
  <c r="G36" i="16"/>
  <c r="F36" i="16"/>
  <c r="E36" i="16"/>
  <c r="D36" i="16"/>
  <c r="AB35" i="16"/>
  <c r="W35" i="16"/>
  <c r="AB34" i="16"/>
  <c r="W34" i="16"/>
  <c r="AB24" i="16"/>
  <c r="W24" i="16"/>
  <c r="R24" i="16"/>
  <c r="M24" i="16"/>
  <c r="H24" i="16"/>
  <c r="Z23" i="16"/>
  <c r="Y23" i="16"/>
  <c r="X23" i="16"/>
  <c r="V23" i="16"/>
  <c r="U23" i="16"/>
  <c r="T23" i="16"/>
  <c r="S23" i="16"/>
  <c r="Q23" i="16"/>
  <c r="P23" i="16"/>
  <c r="O23" i="16"/>
  <c r="N23" i="16"/>
  <c r="L23" i="16"/>
  <c r="K23" i="16"/>
  <c r="J23" i="16"/>
  <c r="I23" i="16"/>
  <c r="G23" i="16"/>
  <c r="F23" i="16"/>
  <c r="E23" i="16"/>
  <c r="D23" i="16"/>
  <c r="AB22" i="16"/>
  <c r="W22" i="16"/>
  <c r="R22" i="16"/>
  <c r="M22" i="16"/>
  <c r="H22" i="16"/>
  <c r="AB21" i="16"/>
  <c r="W21" i="16"/>
  <c r="R21" i="16"/>
  <c r="M21" i="16"/>
  <c r="H21" i="16"/>
  <c r="AB20" i="16"/>
  <c r="W20" i="16"/>
  <c r="R20" i="16"/>
  <c r="M20" i="16"/>
  <c r="H20" i="16"/>
  <c r="AB19" i="16"/>
  <c r="W19" i="16"/>
  <c r="R19" i="16"/>
  <c r="M19" i="16"/>
  <c r="H19" i="16"/>
  <c r="AB15" i="16"/>
  <c r="W15" i="16"/>
  <c r="R15" i="16"/>
  <c r="M15" i="16"/>
  <c r="H15" i="16"/>
  <c r="Z14" i="16"/>
  <c r="Y14" i="16"/>
  <c r="X14" i="16"/>
  <c r="V14" i="16"/>
  <c r="U14" i="16"/>
  <c r="T14" i="16"/>
  <c r="S14" i="16"/>
  <c r="Q14" i="16"/>
  <c r="P14" i="16"/>
  <c r="O14" i="16"/>
  <c r="N14" i="16"/>
  <c r="L14" i="16"/>
  <c r="K14" i="16"/>
  <c r="J14" i="16"/>
  <c r="I14" i="16"/>
  <c r="G14" i="16"/>
  <c r="F14" i="16"/>
  <c r="E14" i="16"/>
  <c r="D14" i="16"/>
  <c r="AB13" i="16"/>
  <c r="W13" i="16"/>
  <c r="R13" i="16"/>
  <c r="M13" i="16"/>
  <c r="H13" i="16"/>
  <c r="AB12" i="16"/>
  <c r="W12" i="16"/>
  <c r="R12" i="16"/>
  <c r="M12" i="16"/>
  <c r="H12" i="16"/>
  <c r="AB11" i="16"/>
  <c r="W11" i="16"/>
  <c r="R11" i="16"/>
  <c r="M11" i="16"/>
  <c r="H11" i="16"/>
  <c r="AB10" i="16"/>
  <c r="W10" i="16"/>
  <c r="R10" i="16"/>
  <c r="M10" i="16"/>
  <c r="H10" i="16"/>
  <c r="AB39" i="17" l="1"/>
  <c r="W36" i="16"/>
  <c r="H14" i="16"/>
  <c r="R14" i="16"/>
  <c r="AB14" i="16"/>
  <c r="H23" i="16"/>
  <c r="R23" i="16"/>
  <c r="W42" i="16"/>
  <c r="H50" i="16"/>
  <c r="R50" i="16"/>
  <c r="AB50" i="16"/>
  <c r="M14" i="16"/>
  <c r="W14" i="16"/>
  <c r="M23" i="16"/>
  <c r="W23" i="16"/>
  <c r="AB23" i="16"/>
  <c r="AB36" i="16"/>
  <c r="M50" i="16"/>
  <c r="W50" i="16"/>
  <c r="X42" i="16"/>
  <c r="AB42" i="16" s="1"/>
  <c r="AA87" i="12" l="1"/>
  <c r="AA89" i="12" s="1"/>
  <c r="AB85" i="12"/>
  <c r="AB84" i="12"/>
  <c r="AB83" i="12"/>
  <c r="AB77" i="12"/>
  <c r="AB76" i="12"/>
  <c r="AB75" i="12"/>
  <c r="AB74" i="12"/>
  <c r="AB73" i="12"/>
  <c r="AB72" i="12"/>
  <c r="AB71" i="12"/>
  <c r="AB70" i="12"/>
  <c r="AB69" i="12"/>
  <c r="AA59" i="12"/>
  <c r="AB57" i="12"/>
  <c r="AB56" i="12"/>
  <c r="AB55" i="12"/>
  <c r="AB49" i="12"/>
  <c r="AB48" i="12"/>
  <c r="AB47" i="12"/>
  <c r="AB46" i="12"/>
  <c r="AB45" i="12"/>
  <c r="AB44" i="12"/>
  <c r="AB43" i="12"/>
  <c r="AB42" i="12"/>
  <c r="AB41" i="12"/>
  <c r="AA31" i="12"/>
  <c r="AB29" i="12"/>
  <c r="AB28" i="12"/>
  <c r="AB27" i="12"/>
  <c r="AB21" i="12"/>
  <c r="AB20" i="12"/>
  <c r="AB19" i="12"/>
  <c r="AB18" i="12"/>
  <c r="AB17" i="12"/>
  <c r="AB16" i="12"/>
  <c r="AB15" i="12"/>
  <c r="AB14" i="12"/>
  <c r="AB13" i="12"/>
  <c r="AB80" i="12" l="1"/>
  <c r="AB24" i="12"/>
  <c r="AB52" i="12"/>
  <c r="AB31" i="12"/>
  <c r="AB59" i="12"/>
  <c r="AA33" i="12"/>
  <c r="AA61" i="12"/>
  <c r="AB87" i="12"/>
  <c r="AB89" i="12" l="1"/>
  <c r="AB61" i="12"/>
  <c r="AB33" i="12"/>
  <c r="Z87" i="12"/>
  <c r="Z59" i="12"/>
  <c r="Z31" i="12"/>
  <c r="Z61" i="12" l="1"/>
  <c r="Z89" i="12"/>
  <c r="Z33" i="12"/>
  <c r="AB13" i="5" l="1"/>
  <c r="AB22" i="5" s="1"/>
  <c r="AB32" i="5" s="1"/>
  <c r="AB35" i="5" s="1"/>
  <c r="AB39" i="5" s="1"/>
  <c r="AA13" i="5"/>
  <c r="AA22" i="5" s="1"/>
  <c r="AA32" i="5" s="1"/>
  <c r="AA35" i="5" s="1"/>
  <c r="AA39" i="5" s="1"/>
  <c r="Z13" i="5"/>
  <c r="Z22" i="5" s="1"/>
  <c r="Z32" i="5" s="1"/>
  <c r="Z35" i="5" s="1"/>
  <c r="Z39" i="5" s="1"/>
  <c r="W35" i="5"/>
  <c r="W39" i="5" s="1"/>
  <c r="X13" i="5"/>
  <c r="X22" i="5" s="1"/>
  <c r="X32" i="5" s="1"/>
  <c r="X35" i="5" s="1"/>
  <c r="X39" i="5" s="1"/>
  <c r="W13" i="5"/>
  <c r="W22" i="5" s="1"/>
  <c r="V13" i="5"/>
  <c r="V22" i="5" s="1"/>
  <c r="V32" i="5" s="1"/>
  <c r="V35" i="5" s="1"/>
  <c r="V39" i="5" s="1"/>
  <c r="U13" i="5"/>
  <c r="U22" i="5" s="1"/>
  <c r="U32" i="5" s="1"/>
  <c r="U35" i="5" s="1"/>
  <c r="U39" i="5" s="1"/>
  <c r="Y87" i="12" l="1"/>
  <c r="Y59" i="12"/>
  <c r="Y31" i="12"/>
  <c r="Y61" i="12" l="1"/>
  <c r="Y89" i="12"/>
  <c r="Y33" i="12"/>
  <c r="X87" i="12" l="1"/>
  <c r="X59" i="12"/>
  <c r="X31" i="12"/>
  <c r="X61" i="12" l="1"/>
  <c r="X89" i="12"/>
  <c r="X33" i="12"/>
  <c r="V87" i="12" l="1"/>
  <c r="U87" i="12"/>
  <c r="T87" i="12"/>
  <c r="S87" i="12"/>
  <c r="Q87" i="12"/>
  <c r="P87" i="12"/>
  <c r="O87" i="12"/>
  <c r="N87" i="12"/>
  <c r="N89" i="12" s="1"/>
  <c r="L87" i="12"/>
  <c r="K87" i="12"/>
  <c r="J87" i="12"/>
  <c r="I87" i="12"/>
  <c r="H87" i="12"/>
  <c r="G87" i="12"/>
  <c r="F87" i="12"/>
  <c r="E87" i="12"/>
  <c r="D87" i="12"/>
  <c r="W85" i="12"/>
  <c r="R85" i="12"/>
  <c r="M85" i="12"/>
  <c r="W84" i="12"/>
  <c r="R84" i="12"/>
  <c r="M84" i="12"/>
  <c r="W83" i="12"/>
  <c r="R83" i="12"/>
  <c r="M83" i="12"/>
  <c r="V89" i="12"/>
  <c r="S89" i="12"/>
  <c r="L89" i="12"/>
  <c r="G80" i="12"/>
  <c r="F80" i="12"/>
  <c r="E80" i="12"/>
  <c r="D80" i="12"/>
  <c r="D89" i="12" s="1"/>
  <c r="W77" i="12"/>
  <c r="M77" i="12"/>
  <c r="W76" i="12"/>
  <c r="M76" i="12"/>
  <c r="W75" i="12"/>
  <c r="M75" i="12"/>
  <c r="W74" i="12"/>
  <c r="M74" i="12"/>
  <c r="W73" i="12"/>
  <c r="M73" i="12"/>
  <c r="W72" i="12"/>
  <c r="R72" i="12"/>
  <c r="M72" i="12"/>
  <c r="W71" i="12"/>
  <c r="R71" i="12"/>
  <c r="M71" i="12"/>
  <c r="W70" i="12"/>
  <c r="R70" i="12"/>
  <c r="M70" i="12"/>
  <c r="W69" i="12"/>
  <c r="R69" i="12"/>
  <c r="M69" i="12"/>
  <c r="V59" i="12"/>
  <c r="V61" i="12" s="1"/>
  <c r="U59" i="12"/>
  <c r="T59" i="12"/>
  <c r="S59" i="12"/>
  <c r="Q59" i="12"/>
  <c r="P59" i="12"/>
  <c r="O59" i="12"/>
  <c r="N59" i="12"/>
  <c r="L59" i="12"/>
  <c r="K59" i="12"/>
  <c r="J59" i="12"/>
  <c r="I59" i="12"/>
  <c r="G59" i="12"/>
  <c r="F59" i="12"/>
  <c r="E59" i="12"/>
  <c r="D59" i="12"/>
  <c r="W57" i="12"/>
  <c r="R57" i="12"/>
  <c r="M57" i="12"/>
  <c r="H57" i="12"/>
  <c r="W56" i="12"/>
  <c r="R56" i="12"/>
  <c r="M56" i="12"/>
  <c r="H56" i="12"/>
  <c r="W55" i="12"/>
  <c r="R55" i="12"/>
  <c r="M55" i="12"/>
  <c r="H55" i="12"/>
  <c r="P61" i="12"/>
  <c r="O61" i="12"/>
  <c r="N61" i="12"/>
  <c r="L61" i="12"/>
  <c r="G52" i="12"/>
  <c r="F52" i="12"/>
  <c r="E52" i="12"/>
  <c r="D52" i="12"/>
  <c r="W49" i="12"/>
  <c r="R49" i="12"/>
  <c r="M49" i="12"/>
  <c r="H49" i="12"/>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V31" i="12"/>
  <c r="U31" i="12"/>
  <c r="T31" i="12"/>
  <c r="S31" i="12"/>
  <c r="Q31" i="12"/>
  <c r="P31" i="12"/>
  <c r="P33" i="12" s="1"/>
  <c r="O31" i="12"/>
  <c r="N31" i="12"/>
  <c r="N33" i="12" s="1"/>
  <c r="L31" i="12"/>
  <c r="L33" i="12" s="1"/>
  <c r="K31" i="12"/>
  <c r="J31" i="12"/>
  <c r="I31" i="12"/>
  <c r="G31" i="12"/>
  <c r="F31" i="12"/>
  <c r="E31" i="12"/>
  <c r="D31" i="12"/>
  <c r="W29" i="12"/>
  <c r="R29" i="12"/>
  <c r="M29" i="12"/>
  <c r="H29" i="12"/>
  <c r="W28" i="12"/>
  <c r="R28" i="12"/>
  <c r="M28" i="12"/>
  <c r="H28" i="12"/>
  <c r="W27" i="12"/>
  <c r="R27" i="12"/>
  <c r="M27" i="12"/>
  <c r="H27" i="12"/>
  <c r="V33" i="12"/>
  <c r="G24" i="12"/>
  <c r="F24" i="12"/>
  <c r="E24" i="12"/>
  <c r="D24" i="12"/>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R13" i="12"/>
  <c r="M13" i="12"/>
  <c r="H13" i="12"/>
  <c r="D33" i="12" l="1"/>
  <c r="D61" i="12"/>
  <c r="E61" i="12"/>
  <c r="R31" i="12"/>
  <c r="M59" i="12"/>
  <c r="F33" i="12"/>
  <c r="W80" i="12"/>
  <c r="R24" i="12"/>
  <c r="R33" i="12" s="1"/>
  <c r="F61" i="12"/>
  <c r="M80" i="12"/>
  <c r="R80" i="12"/>
  <c r="H52" i="12"/>
  <c r="M52" i="12"/>
  <c r="M61" i="12" s="1"/>
  <c r="R52" i="12"/>
  <c r="R61" i="12" s="1"/>
  <c r="W52" i="12"/>
  <c r="H24" i="12"/>
  <c r="M24" i="12"/>
  <c r="W24" i="12"/>
  <c r="R59" i="12"/>
  <c r="K33" i="12"/>
  <c r="U33" i="12"/>
  <c r="K61" i="12"/>
  <c r="G33" i="12"/>
  <c r="G61" i="12"/>
  <c r="Q61" i="12"/>
  <c r="J33" i="12"/>
  <c r="T33" i="12"/>
  <c r="U61" i="12"/>
  <c r="E33" i="12"/>
  <c r="O33" i="12"/>
  <c r="M31" i="12"/>
  <c r="Q33" i="12"/>
  <c r="W31" i="12"/>
  <c r="W59" i="12"/>
  <c r="I33" i="12"/>
  <c r="S33" i="12"/>
  <c r="I61" i="12"/>
  <c r="S61" i="12"/>
  <c r="J61" i="12"/>
  <c r="T61" i="12"/>
  <c r="H89" i="12"/>
  <c r="U89" i="12"/>
  <c r="H31" i="12"/>
  <c r="G89" i="12"/>
  <c r="K89" i="12"/>
  <c r="P89" i="12"/>
  <c r="W87" i="12"/>
  <c r="M87" i="12"/>
  <c r="E89" i="12"/>
  <c r="I89" i="12"/>
  <c r="R87" i="12"/>
  <c r="H59" i="12"/>
  <c r="F89" i="12"/>
  <c r="J89" i="12"/>
  <c r="O89" i="12"/>
  <c r="T89" i="12"/>
  <c r="Q89" i="12"/>
  <c r="Y13" i="5"/>
  <c r="Y22" i="5" s="1"/>
  <c r="Y32" i="5" s="1"/>
  <c r="Y35" i="5" s="1"/>
  <c r="Y39" i="5" s="1"/>
  <c r="W61" i="12" l="1"/>
  <c r="H61" i="12"/>
  <c r="H33" i="12"/>
  <c r="W33" i="12"/>
  <c r="M33" i="12"/>
  <c r="M89" i="12"/>
  <c r="W89" i="12"/>
  <c r="P13" i="5" l="1"/>
  <c r="G13" i="5"/>
  <c r="G22" i="5" s="1"/>
  <c r="G32" i="5" s="1"/>
  <c r="G35" i="5" s="1"/>
  <c r="G39" i="5" s="1"/>
  <c r="T13" i="5" l="1"/>
  <c r="T22" i="5" s="1"/>
  <c r="T32" i="5" s="1"/>
  <c r="T35" i="5" s="1"/>
  <c r="T39" i="5" s="1"/>
  <c r="R13" i="5"/>
  <c r="R22" i="5" s="1"/>
  <c r="R32" i="5" s="1"/>
  <c r="R35" i="5" s="1"/>
  <c r="R39" i="5" s="1"/>
  <c r="Q13" i="5"/>
  <c r="Q22" i="5" s="1"/>
  <c r="Q32" i="5" s="1"/>
  <c r="Q35" i="5" s="1"/>
  <c r="Q39" i="5" s="1"/>
  <c r="P22" i="5"/>
  <c r="P32" i="5" s="1"/>
  <c r="P35" i="5" s="1"/>
  <c r="P39" i="5" s="1"/>
  <c r="O13" i="5"/>
  <c r="O22" i="5" s="1"/>
  <c r="O32" i="5" s="1"/>
  <c r="O35" i="5" s="1"/>
  <c r="O39" i="5" s="1"/>
  <c r="N13" i="5"/>
  <c r="N22" i="5" s="1"/>
  <c r="N32" i="5" s="1"/>
  <c r="N35" i="5" s="1"/>
  <c r="N39" i="5" s="1"/>
  <c r="M13" i="5"/>
  <c r="M22" i="5" s="1"/>
  <c r="M32" i="5" s="1"/>
  <c r="M35" i="5" s="1"/>
  <c r="M39" i="5" s="1"/>
  <c r="L13" i="5"/>
  <c r="L22" i="5" s="1"/>
  <c r="L32" i="5" s="1"/>
  <c r="L35" i="5" s="1"/>
  <c r="L39" i="5" s="1"/>
  <c r="K13" i="5"/>
  <c r="K22" i="5" s="1"/>
  <c r="K32" i="5" s="1"/>
  <c r="K35" i="5" s="1"/>
  <c r="K39" i="5" s="1"/>
  <c r="I13" i="5"/>
  <c r="I22" i="5" s="1"/>
  <c r="I32" i="5" s="1"/>
  <c r="I35" i="5" s="1"/>
  <c r="I39" i="5" s="1"/>
  <c r="H13" i="5"/>
  <c r="H22" i="5" s="1"/>
  <c r="H32" i="5" s="1"/>
  <c r="H35" i="5" s="1"/>
  <c r="H39" i="5" s="1"/>
  <c r="F13" i="5"/>
  <c r="F22" i="5" s="1"/>
  <c r="F32" i="5" s="1"/>
  <c r="F35" i="5" s="1"/>
  <c r="F39" i="5" s="1"/>
  <c r="S13" i="5" l="1"/>
  <c r="S22" i="5" s="1"/>
  <c r="S32" i="5" s="1"/>
  <c r="S35" i="5" s="1"/>
  <c r="S39" i="5" s="1"/>
  <c r="J13" i="5"/>
  <c r="J22" i="5" s="1"/>
  <c r="J32" i="5" s="1"/>
  <c r="J35" i="5" s="1"/>
  <c r="J39" i="5" s="1"/>
</calcChain>
</file>

<file path=xl/sharedStrings.xml><?xml version="1.0" encoding="utf-8"?>
<sst xmlns="http://schemas.openxmlformats.org/spreadsheetml/2006/main" count="1228" uniqueCount="365">
  <si>
    <t>3</t>
  </si>
  <si>
    <t>5</t>
  </si>
  <si>
    <t>6</t>
  </si>
  <si>
    <t>7</t>
  </si>
  <si>
    <t>8</t>
  </si>
  <si>
    <t>9</t>
  </si>
  <si>
    <t>Дисклеймер</t>
  </si>
  <si>
    <t xml:space="preserve">Капитал </t>
  </si>
  <si>
    <t>"Норт Каспиан Оперейтинг Компани н.в." (8,44%)</t>
  </si>
  <si>
    <t>млн м3</t>
  </si>
  <si>
    <t>Экспорт</t>
  </si>
  <si>
    <t>Транзит</t>
  </si>
  <si>
    <t>млрд м3</t>
  </si>
  <si>
    <t>Caspi Bitum (50%)</t>
  </si>
  <si>
    <t>Петромидия (100%)</t>
  </si>
  <si>
    <t>Вега (100%)</t>
  </si>
  <si>
    <t>%</t>
  </si>
  <si>
    <t>млн барр.*</t>
  </si>
  <si>
    <t xml:space="preserve"> </t>
  </si>
  <si>
    <t>KZT/USD</t>
  </si>
  <si>
    <t>−</t>
  </si>
  <si>
    <t>млн м4</t>
  </si>
  <si>
    <t>4.2</t>
  </si>
  <si>
    <t>4.1</t>
  </si>
  <si>
    <t>АҚ ҰК ҚазМұнайГаз</t>
  </si>
  <si>
    <t>Анықтама</t>
  </si>
  <si>
    <t>1тқ 2020</t>
  </si>
  <si>
    <t>2тқ 2020</t>
  </si>
  <si>
    <t>Тамыз 2020</t>
  </si>
  <si>
    <t>Мазмұны</t>
  </si>
  <si>
    <t>Дайындық негізі және Дисклеймер</t>
  </si>
  <si>
    <t>Топ туралы ақпарат</t>
  </si>
  <si>
    <t>Қаржылық есептілік</t>
  </si>
  <si>
    <t>Қаржылық жағдай туралы шоғырландырылған есеп</t>
  </si>
  <si>
    <t>Кірістер мен шығындар туралы шоғырландырылған есеп</t>
  </si>
  <si>
    <t>Кірістер мен шығындар туралы шоғырландырылған есеп (жаңа ұсыныс)</t>
  </si>
  <si>
    <t>Ақша қаражатының қозғалысы туралы шоғырландырылған есеп</t>
  </si>
  <si>
    <t>Операциялық көрсеткіштер</t>
  </si>
  <si>
    <t xml:space="preserve">Мұнай және конденсат өндірісі
</t>
  </si>
  <si>
    <t>Мұнай және газ тасымалдау</t>
  </si>
  <si>
    <t>Көмірсутек шикізатын өңдеу көлемі</t>
  </si>
  <si>
    <t>Қысқартулар тізімі</t>
  </si>
  <si>
    <t>Дайындық негізі</t>
  </si>
  <si>
    <t>ҚМГ осы құжатқа енгізілген шоғырландырылған қаржылық</t>
  </si>
  <si>
    <t>есептілікті Халықаралық қаржылық есептілік стандарттары</t>
  </si>
  <si>
    <t>кеңесі («ХҚЕС») бекіткен қаржылық есептіліктің халықаралық</t>
  </si>
  <si>
    <t xml:space="preserve">стандарттарына («ХҚЕС») сәйкес дайындайды. Шоғырландырылған </t>
  </si>
  <si>
    <t xml:space="preserve">қаржылық есептілікке енгізілген Топ субъектілерінің әрқайсысының </t>
  </si>
  <si>
    <t xml:space="preserve">қаржылық есептілік элементтері ұйымдар жұмыс істейтін негізгі </t>
  </si>
  <si>
    <t xml:space="preserve">экономикалық ортаның валютасын қолдану арқылы бағаланады </t>
  </si>
  <si>
    <t xml:space="preserve">(«функционалды валюта»). Шоғырландырылған қаржылық есептілік </t>
  </si>
  <si>
    <t>Компанияның функционалды валютасы болып табылатын теңгемен ұсынылған.</t>
  </si>
  <si>
    <t xml:space="preserve">Бұл құжат сату немесе шақыру бойынша ұсыныс болып табылмайды, </t>
  </si>
  <si>
    <t>қандай да бір бағалы қағаздарды сатып алуға жазылу туралы кез келген</t>
  </si>
  <si>
    <t xml:space="preserve"> ұсынысты білдіретін және бұл құжатта қамтылған ешнәрсе келісімшартқа </t>
  </si>
  <si>
    <t>міндеттеме немесе инвестициялық шешімнің негізі болып табылмайды.</t>
  </si>
  <si>
    <t>Бұл құжаттар бағалы қағаздарды орналастыру құжаты болып табылмайды.</t>
  </si>
  <si>
    <t xml:space="preserve">Осы құжаттағы ақпаратқа немесе оның толықтығына, дәлдігіне немесе әділдігіне </t>
  </si>
  <si>
    <t>қатысты қандай да бір мақсат үшін ешқандай сенімділік орналастырылмайды.</t>
  </si>
  <si>
    <t xml:space="preserve">Осы құжаттағы ақпараттың немесе пікірлердің әділдігіне, дәлдігіне, барабарлығына, </t>
  </si>
  <si>
    <t xml:space="preserve">толықтығына немесе дұрыстығына немесе кез келген қосымша ақпаратқа ешбір </t>
  </si>
  <si>
    <t>ұсыныс немесе кепілдік қабылданбайды және оған сүйенуге болмайды.</t>
  </si>
  <si>
    <t xml:space="preserve">Brent орташа бағасы </t>
  </si>
  <si>
    <t>долл.АҚШ/барр.</t>
  </si>
  <si>
    <t>Теңгенің орташа бағасы</t>
  </si>
  <si>
    <t>Кезең соңындағы бағасы</t>
  </si>
  <si>
    <t>АҚ</t>
  </si>
  <si>
    <t>- Акционерлік қоғам</t>
  </si>
  <si>
    <t>БК</t>
  </si>
  <si>
    <t>- Бірлескен кәсіпорын</t>
  </si>
  <si>
    <t>ЕҰ</t>
  </si>
  <si>
    <t>- Еншілес ұйым</t>
  </si>
  <si>
    <t>ҰК</t>
  </si>
  <si>
    <t>- Ұлттық компания</t>
  </si>
  <si>
    <t>ҚК</t>
  </si>
  <si>
    <t>- Қауымдастырылған компания</t>
  </si>
  <si>
    <t>ҚҚС</t>
  </si>
  <si>
    <t>- Қосылған құн салығы</t>
  </si>
  <si>
    <t>ҚМГ</t>
  </si>
  <si>
    <t>- ҚазМұнайГаз</t>
  </si>
  <si>
    <t>ҚМГ И</t>
  </si>
  <si>
    <t>- ҚМГ International</t>
  </si>
  <si>
    <t>1тқ 2015</t>
  </si>
  <si>
    <t>2тқ 2015</t>
  </si>
  <si>
    <t>3тқ 2015</t>
  </si>
  <si>
    <t>4тқ 2015</t>
  </si>
  <si>
    <t>1тқ 2016</t>
  </si>
  <si>
    <t>2тқ 2016</t>
  </si>
  <si>
    <t>3тқ 2016</t>
  </si>
  <si>
    <t>4тқ 2016</t>
  </si>
  <si>
    <t>1тқ 2017</t>
  </si>
  <si>
    <t>2тқ 2017</t>
  </si>
  <si>
    <t>3тқ 2017</t>
  </si>
  <si>
    <t>4тқ 2017</t>
  </si>
  <si>
    <t>1тқ 2018</t>
  </si>
  <si>
    <t>2тқ 2018</t>
  </si>
  <si>
    <t>3тқ 2018</t>
  </si>
  <si>
    <t>4тқ 2018</t>
  </si>
  <si>
    <t>1тқ 2019</t>
  </si>
  <si>
    <t>2тқ 2019</t>
  </si>
  <si>
    <t>3тқ 2019</t>
  </si>
  <si>
    <t>4тқ 2019</t>
  </si>
  <si>
    <t>4тқ 2019 (қайта есептелген)</t>
  </si>
  <si>
    <t>1тқ 2018 қайта есептелген</t>
  </si>
  <si>
    <t>2019 (қайта есептелген)</t>
  </si>
  <si>
    <t>3А 2019</t>
  </si>
  <si>
    <t>3А 2019 (қайта есептелген)</t>
  </si>
  <si>
    <t>6А 2019</t>
  </si>
  <si>
    <t>6А 2019 (қайта есептелген)</t>
  </si>
  <si>
    <t>9А 2019</t>
  </si>
  <si>
    <t>9А 2019 (қайта есептелген)</t>
  </si>
  <si>
    <t>3А 2020</t>
  </si>
  <si>
    <t>6А 2020</t>
  </si>
  <si>
    <t>Активтер</t>
  </si>
  <si>
    <t>Ұзақ мерзімді активтер</t>
  </si>
  <si>
    <t>Негізгі құралдар</t>
  </si>
  <si>
    <t>млн теңге</t>
  </si>
  <si>
    <t>Пайдалану құқығы нысанындағы активтер</t>
  </si>
  <si>
    <t>Барлау және бағалау бойынша активтер</t>
  </si>
  <si>
    <t>Инвестициялық жылжымайтын мүлік</t>
  </si>
  <si>
    <t>Материалдық емес активтер</t>
  </si>
  <si>
    <t>Ұзақ мерзімді банк салымдары</t>
  </si>
  <si>
    <t>Бірлескен кәсіпорындар мен қауымдасқан кәсіпорындарға инвестициялар</t>
  </si>
  <si>
    <t>Мерзімі ұзартылған салық бойынша активтер</t>
  </si>
  <si>
    <t>Өтелуге жататын ҚҚС</t>
  </si>
  <si>
    <t>Ұзақ мерзімді активтер үшін аванстар</t>
  </si>
  <si>
    <t>Байланысты тараптардан алынған қарыздар және дебиторлық берешек</t>
  </si>
  <si>
    <t>Басқа ұзақ мерзімді қаржы активтері</t>
  </si>
  <si>
    <t>Басқа ұзақ мерзімді қаржылық емес активтер</t>
  </si>
  <si>
    <t>Ағымдағы активтері</t>
  </si>
  <si>
    <t>Тауарлы-материалдық қорлар</t>
  </si>
  <si>
    <t>Табыс салығы бойынша алдын ала төлем</t>
  </si>
  <si>
    <t>Сауда дебиторлық берешек</t>
  </si>
  <si>
    <t>Қысқа мерзімді банк салымдары</t>
  </si>
  <si>
    <t>Байланысты тұлғалардың несиелері мен дебиторлық қарыз</t>
  </si>
  <si>
    <t>Басқа айналым активтері</t>
  </si>
  <si>
    <t>Басқа да ағымдағы қаржылық емес активтер</t>
  </si>
  <si>
    <t>Басқа да ағымдағы қаржылық активтер</t>
  </si>
  <si>
    <t>Ақша қаражаттары мен олардың баламалары</t>
  </si>
  <si>
    <t>Сатуға арналған деп жіктелген активтер</t>
  </si>
  <si>
    <t>Жалпы активтер</t>
  </si>
  <si>
    <t>Капитал және міндеттемелер</t>
  </si>
  <si>
    <t>Жарғылық капитал</t>
  </si>
  <si>
    <t>Қосымша төленген капитал</t>
  </si>
  <si>
    <t>Басқа капитал</t>
  </si>
  <si>
    <t>Есептілік валютасын қайта есептеуден Резерв</t>
  </si>
  <si>
    <t>Бөлінбеген пайда</t>
  </si>
  <si>
    <t>Бас компанияның акционерлеріне қатысты</t>
  </si>
  <si>
    <t>Бақыланбайтын қатысу үлесі</t>
  </si>
  <si>
    <t>Жалпы капитал</t>
  </si>
  <si>
    <t>Ұзақ мерзімді міндеттемелер</t>
  </si>
  <si>
    <t xml:space="preserve">Қарыздар </t>
  </si>
  <si>
    <t>Резервтер</t>
  </si>
  <si>
    <t>Кейінге қалдырылған салық бойынша міндеттемелер</t>
  </si>
  <si>
    <t>Қаржылық кепілдіктер</t>
  </si>
  <si>
    <t>Жалдау бойынша міндеттемелер</t>
  </si>
  <si>
    <t>«Солтүстік-Каспий жобасында» қосымша үлес алғаны үшін төленеді</t>
  </si>
  <si>
    <t>Мұнай жеткізу шарттары бойынша алдын ала төлем</t>
  </si>
  <si>
    <t>Басқа ұзақ мерзімді міндеттемелер</t>
  </si>
  <si>
    <t>Басқа ұзақ мерзімді қаржылық міндеттемелер</t>
  </si>
  <si>
    <t>Қазіргі жауапкершілік</t>
  </si>
  <si>
    <t>Несиелер</t>
  </si>
  <si>
    <t>Төлеуге жататын табыс салығы</t>
  </si>
  <si>
    <t>Сауда кредиторлық қарыз</t>
  </si>
  <si>
    <t>Төлеуге жататын басқа салықтар</t>
  </si>
  <si>
    <t>Туынды қаржылық құралдар</t>
  </si>
  <si>
    <t>Басқа қысқа мерзімді міндеттемелер</t>
  </si>
  <si>
    <t>Басқа ағымдағы қаржылық емес міндеттемелер</t>
  </si>
  <si>
    <t>Басқа ағымдағы қаржылық міндеттемелер</t>
  </si>
  <si>
    <t>Сатуға арналған активтерге жіктелген міндеттемелер</t>
  </si>
  <si>
    <t xml:space="preserve">Жалпы міндеттемелер </t>
  </si>
  <si>
    <t>Жалпы капитал мен міндеттемелер</t>
  </si>
  <si>
    <t>Кірістер мен шығындар туралы шоғырландырылған есеп (жаңа ұсыныс)*</t>
  </si>
  <si>
    <t>Түсім</t>
  </si>
  <si>
    <t>Өзіндік құн</t>
  </si>
  <si>
    <t>Жалпы пайда</t>
  </si>
  <si>
    <t>Жалпы және әкімшілік шығыстар</t>
  </si>
  <si>
    <t>Тасымалдау және өткізу бойынша шығыстар</t>
  </si>
  <si>
    <t>Негізгі құралдардың, материалдық емес активтердің және барлау мен бағалау бойынша активтердің құнсыздану және барлау шығыстары</t>
  </si>
  <si>
    <t>Гудвилдың құнсыздануы</t>
  </si>
  <si>
    <t>Негізгі құралдарды, материалдық емес активтерді және инвестициялық жылжымайтын мүлікті шығарудан болған шығын, таза</t>
  </si>
  <si>
    <t>Басқа операциялық кірістер</t>
  </si>
  <si>
    <t>Басқа операциялық шығындар</t>
  </si>
  <si>
    <t>Операциялық қызметтен түскен кіріс/ (шығын)</t>
  </si>
  <si>
    <t>Теріс бағамдық айырмашылық, таза</t>
  </si>
  <si>
    <t>Қаржылық кіріс</t>
  </si>
  <si>
    <t>Қаржылық шығындар</t>
  </si>
  <si>
    <t xml:space="preserve">Бірлескен кәсіпорындарға инвестициялардың құнсыздануының  қалпына келуі </t>
  </si>
  <si>
    <t>Сатуға арналған ретінде жіктелген активтердің құнсыздануы</t>
  </si>
  <si>
    <t>Берілген несиелердің құнсыздануы</t>
  </si>
  <si>
    <t>Еншілес ұйымдарды шығарудан түсетін пайда</t>
  </si>
  <si>
    <t>Бірлескен кәсіпорындар мен қауымдасқан кәсіпорындардан түсетін табыс үлесі, таза</t>
  </si>
  <si>
    <t>Табысқа салынатын салық алдындағы пайда</t>
  </si>
  <si>
    <t>Табыс салығы бойынша шығыстар</t>
  </si>
  <si>
    <t>Жалғастырылған операциялар кезеңіндегі пайда / (шығын)</t>
  </si>
  <si>
    <t>Тоқтатылған қызмет</t>
  </si>
  <si>
    <t>Тоқтатылған қызметтен алынған салықтан кейінгі кезеңдегі пайда / (шығын)</t>
  </si>
  <si>
    <t>Кезеңдегі таза пайда</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</si>
  <si>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</si>
  <si>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Түсім және өзге де кірістер</t>
  </si>
  <si>
    <t>Еншілес ұйымдарды шығарудан түсетін кіріс</t>
  </si>
  <si>
    <t>Жалпы табыс және басқа кірістер</t>
  </si>
  <si>
    <t>Сатып алынған мұнайдың, мұнай өнімдерінің және басқа материалдардың құны</t>
  </si>
  <si>
    <t>Өндірістік шығындар</t>
  </si>
  <si>
    <t>Табыс салығынан басқа салықтар</t>
  </si>
  <si>
    <t>Тозу, тасылу және амортизация</t>
  </si>
  <si>
    <t>Негізгі құралдардың, материалдық емес активтердің және барлау және бағалау жөніндегі активтердің құнсыздануы</t>
  </si>
  <si>
    <t>Бірлескен кәсіпорындарға инвестициялардың құнсыздануының қалпына келтіру</t>
  </si>
  <si>
    <t>Еншілес ұйымдардың шығуынан болған залал</t>
  </si>
  <si>
    <t>Басқа шығындар</t>
  </si>
  <si>
    <t>Оң / (теріс) бағамдық айырмашылық, таза</t>
  </si>
  <si>
    <t>Жалпы шығыстар мен шығындар</t>
  </si>
  <si>
    <t>Жалғастырылған қызметтен бір жылдық табыс</t>
  </si>
  <si>
    <t>Тоқтатылған қызметтен салық салынғаннан кейінгі пайда / (шығын)</t>
  </si>
  <si>
    <t>Бір жылдағы таза пайда</t>
  </si>
  <si>
    <t>Кезеңге келетін таза пайда / (шығын):</t>
  </si>
  <si>
    <t>Бас компанияның акционерлері</t>
  </si>
  <si>
    <t>Шығыстар мен шығындар</t>
  </si>
  <si>
    <t>Барлау бойынша шығыстар</t>
  </si>
  <si>
    <t>Бірлескен кәсіпорынға және қауымдасқан кәсіпорынға инвестициялардың құнсыздануы</t>
  </si>
  <si>
    <t>* "Есеп саясаты, бухгалтерлік бағалардағы өзгерістер және қателер" 8 ХҚЕС (IAS) сәйкес топ шоғырландырылған қаржылық есептілікті ұсыну бойынша есеп саясатындағы өзгерістерді ерікті түрде қолдануға шешім қабылдады және ағымдағы жыл үшін қаржылық ақпаратты ұсынуды жақсарту және Топтың қаржылық есептілігінің сала бойынша әріптестерімен салыстырмалылығын арттыру үшін пайда болу табиғаты негізінде жылдық жиынтық кіріс туралы есепті ашуды таңдады. Қайта жіктеу бір жылдағы немесе капиталдағы таза пайдаға немесе жиынтық табысқа әсер еткен жоқ.</t>
  </si>
  <si>
    <t xml:space="preserve">Ақша қаражатының қозғалысы туралы шоғырландырылған есеп </t>
  </si>
  <si>
    <t>31 желтоқсанда аяқталған жылдар үшін</t>
  </si>
  <si>
    <t>Операциялық қызметтен түсетін ақша қаражаттарының қозғалысы</t>
  </si>
  <si>
    <t>Жалғастырылған қызметтен түскен табыс салығы алдындағы пайда</t>
  </si>
  <si>
    <t>Тоқтатылған қызметтен түскен табыс салығы алдындағы пайда / (шығын)</t>
  </si>
  <si>
    <t>Түзетулер:</t>
  </si>
  <si>
    <t>Тозу, тауысылу және амортизация (тоқтатылған операцияларды қосқанда)</t>
  </si>
  <si>
    <t>Қаржылық шығындар (тоқтатылған операцияларды қосқанда)</t>
  </si>
  <si>
    <t>Қаржылық кіріс (тоқтатылған қызметтен қоса)</t>
  </si>
  <si>
    <t>Мұнай өнімдері бойынша туынды қаржы құралдарынан іске асырылмаған (пайда) / шығын</t>
  </si>
  <si>
    <t>Мұнай өнімдері бойынша туынды қаржы құралдарынан сатылған (пайда) / шығын</t>
  </si>
  <si>
    <t>Негізгі құралдардың, материалдық емес активтердің және барлау мен бағалау активтерінің құнсыздануы (тоқтатылған қызметті қоса алғанда)</t>
  </si>
  <si>
    <t>Сату шығындарын шегергендегі әділ құнға түзету</t>
  </si>
  <si>
    <t>Бірлескен және қауымдасқан кәсіпорынға салынған инвестицияның құнсыздануы</t>
  </si>
  <si>
    <t>(Қалпына келтіру) бірлескен кәсіпорынға инвестиция</t>
  </si>
  <si>
    <t>Өтеуге ҚҚС құнсыздануын есептеу/(қалпына келтіру)</t>
  </si>
  <si>
    <t>Шығыстарға шығарылған ҚҚС</t>
  </si>
  <si>
    <t>Үлестік құралдарды шығару</t>
  </si>
  <si>
    <t>Еншілес ұйымдардағы меншік үлесінің өзгеруі</t>
  </si>
  <si>
    <t>Бірлескен кәсіпорында іске асырылмаған пайданы түзету</t>
  </si>
  <si>
    <t>ХҚЕС 16 түзетулер</t>
  </si>
  <si>
    <t>Мұнай жеткізу үшін алынған аванстардың төленуін реттеу</t>
  </si>
  <si>
    <t>Резервтердің өзгеруі (тоқтатылған қызметті қоса)</t>
  </si>
  <si>
    <t>(Өтеу) / өтімсіз тауарлы -материалдық қорларға резервті есептеу (тоқтатылған қызметті қоса)</t>
  </si>
  <si>
    <t>Сауда дебиторлық берешек бойынша күтілетін кредиттік шығындарды есептеу / (қалпына келтіру) (тоқтатылған қызметті қосқанда)</t>
  </si>
  <si>
    <t>Басқа ағымдағы активтер бойынша күтілетін несиелік шығындарды есептеу/ (қалпына келтіру) (тоқтатылған қызметті қоса алғанда)</t>
  </si>
  <si>
    <t>Акцияларға негізделген төлемдерді тану</t>
  </si>
  <si>
    <t>(Қалпына келтіру) / ұзақ мерзімді аванстардың құнсыздануына резервті есептеу</t>
  </si>
  <si>
    <t>Қаржылық кепілдіктердің өзгеруі</t>
  </si>
  <si>
    <t>Валюта бағамының айырмашылығы, таза</t>
  </si>
  <si>
    <t>Айналым капиталын түзету алдында операциялық пайда</t>
  </si>
  <si>
    <t>Барлауға жұмсалатын шығындар</t>
  </si>
  <si>
    <t>Бірлескен кәсіпорынды сатудан түскен шығын</t>
  </si>
  <si>
    <t>Басқа түзетулер</t>
  </si>
  <si>
    <t xml:space="preserve">Есепке алынбаған ҚҚС </t>
  </si>
  <si>
    <t>(Қалпына келтіру) / басқа қаржылық емес активтер бойынша құнсызданудан болған залалды есептеу</t>
  </si>
  <si>
    <t>Сауда дебиторлық берешек және басқа қаржылық активтер бойынша күтілетін несиелік залалдар бойынша резерв</t>
  </si>
  <si>
    <t>Тауарлық -материалдық қорлардың өзгеруі</t>
  </si>
  <si>
    <t>Қайтарылатын ҚҚС бойынша алдын ала төлемнің өзгеруі</t>
  </si>
  <si>
    <t>Сауда -саттық дебиторлық қарыздың және басқа да айналым активтерінің өзгеруі</t>
  </si>
  <si>
    <t>Төлеуге жататын басқа салықтардың өзгеруі</t>
  </si>
  <si>
    <t>Сауда және басқа кредиторлық қарыздар мен шарттық міндеттемелердің өзгеруі</t>
  </si>
  <si>
    <t>Мұнай жеткізу үшін алынған аванстардың өзгеруі</t>
  </si>
  <si>
    <t>Басқа ұзақ мерзімді міндеттемелердің өзгеруі</t>
  </si>
  <si>
    <t>Басқа міндеттемелердің өзгеруі</t>
  </si>
  <si>
    <t>Операциялық қызметтен (қолданылған) ақша қаражаттарының қозғалысы</t>
  </si>
  <si>
    <t>(Төлемдер) / қаржылық туындылар бойынша түсімдер, таза</t>
  </si>
  <si>
    <t>Бірлескен кәсіпорындар мен қауымдасқан кәсіпорындардан алынған дивидендтер</t>
  </si>
  <si>
    <t>Төленген табыс салығы</t>
  </si>
  <si>
    <t>Сыйақы алынған</t>
  </si>
  <si>
    <t>Сыйақы төленген</t>
  </si>
  <si>
    <t>Операциялық қызметтен / (пайдаланылатын) таза ақша ағыны</t>
  </si>
  <si>
    <t>Инвестициялық қызметтен түсетін ақша қаражаттарының қозғалысы:</t>
  </si>
  <si>
    <t>Банктік депозиттерді алу / (орналастыру), таза</t>
  </si>
  <si>
    <t>Негізгі құралдарды, материалдық емес активтерді, инвестициялық жылжымайтын мүлікті және барлау мен бағалау активтерін сатып алу</t>
  </si>
  <si>
    <t>Негізгі құралдарды, материалдық емес активтерді, инвестициялық жылжымайтын мүлікті және барлау мен бағалау активтерін сатудан түсетін түсімдер</t>
  </si>
  <si>
    <t>Сатуға арналған ретінде жіктелген активтерді сатудан түсетін түсімдер</t>
  </si>
  <si>
    <t>Еншілес ұйымдарды сатудан түскен ақшалай түсімдер</t>
  </si>
  <si>
    <t>Сатып алынған еншілес ұйымдардың ақшалай қаражаттары</t>
  </si>
  <si>
    <t>Бірлескен кәсіпорындардың жарғылық капиталына сатып алулар мен салымдар</t>
  </si>
  <si>
    <t>Қарыздық құралдарды алып қою / (сатып алу)</t>
  </si>
  <si>
    <t>Үлестік құралдарды сатып алу</t>
  </si>
  <si>
    <t xml:space="preserve">Бірлескен кәсіпорындарды сатудан түскен ақша қаражаттары </t>
  </si>
  <si>
    <t>Байланысты тұлғаларға несие</t>
  </si>
  <si>
    <t>Несиені өтеуге резервтік қаражат</t>
  </si>
  <si>
    <t>Байланысты тұлғаларға берілген несиелерді өтеу</t>
  </si>
  <si>
    <t>Жалға беруден дебиторлық берешек бойынша түсімдер</t>
  </si>
  <si>
    <t>Бірлескен кәсіпорындарға жарналарды қайтару</t>
  </si>
  <si>
    <t>Бірлескен кәсіпорынның акционерінен алынатын вексельден түсетін түсімдер</t>
  </si>
  <si>
    <t>Сатуға арналған ретінде жіктелген еншілес ұйымның ақшалай қаражаты</t>
  </si>
  <si>
    <t>Басқа</t>
  </si>
  <si>
    <t>Инвестициялық қызметте қолданылатын таза ақша ағындары</t>
  </si>
  <si>
    <t>Қаржылық қызметтен түсетін ақша қаражаттарының қозғалысы:</t>
  </si>
  <si>
    <t>Несие түсімі</t>
  </si>
  <si>
    <t>Несиені өтеу</t>
  </si>
  <si>
    <t>«Самұрық-Қазына» қоры мен Қазақстан Республикасының Ұлттық Банкіне төленетін дивидендтер</t>
  </si>
  <si>
    <t>«Самұрық-Қазына»  қорына төленетін дивидендтер</t>
  </si>
  <si>
    <t>Бақыланбайтын үлестің акционерлеріне төленген дивидендтер</t>
  </si>
  <si>
    <t>«Самұрық-Қазына» қорының пайдасына бөлу</t>
  </si>
  <si>
    <t>Жалдау міндеттемелерін өтеу</t>
  </si>
  <si>
    <t>Еншілес ұйымның өз акцияларын сатып алуы</t>
  </si>
  <si>
    <t>Қаржылық кепілдік бойынша өтеу</t>
  </si>
  <si>
    <t>Еншілес ұйымның өз акцияларын шығаруы</t>
  </si>
  <si>
    <t>Акциялар шығару</t>
  </si>
  <si>
    <t>Қаржылық қызметте қолданылатын таза ақша ағындары</t>
  </si>
  <si>
    <t>Валюта бағамының өзгеруінің ақша қаражаттары мен олардың баламаларына әсері</t>
  </si>
  <si>
    <t>Күтілетін кредиттік шығындар резервіндегі өзгеріс</t>
  </si>
  <si>
    <t>Ақша қаражаты мен оның баламаларындағы таза өзгеріс</t>
  </si>
  <si>
    <t>Кезең басындағы ақша қаражаттары мен олардың баламалары</t>
  </si>
  <si>
    <t>Кезең соңындағы ақшалай қаражаттар мен олардың баламалары</t>
  </si>
  <si>
    <t>Мұнай мен конденсат өндірісі</t>
  </si>
  <si>
    <t>МҰНАЙ ӨНДІРУ</t>
  </si>
  <si>
    <t>Операциялық активтер</t>
  </si>
  <si>
    <t xml:space="preserve">АҚ "Өзенмұнайгаз" </t>
  </si>
  <si>
    <t>мың тонна</t>
  </si>
  <si>
    <t>АҚ "Ембімұнайгаз" (100%)</t>
  </si>
  <si>
    <t>АҚ "Қаражанбасмұнай" (50%)</t>
  </si>
  <si>
    <t>ЖШС "БК "Қазгермұнай" (50%)</t>
  </si>
  <si>
    <t>АҚ "ПетроҚазақстан Инк" (33%)</t>
  </si>
  <si>
    <t>ЖШС "Амангелді Газ" (конденсат) (100%)</t>
  </si>
  <si>
    <t>АҚ "Маңғыстаумұнайгаз" (50%)</t>
  </si>
  <si>
    <t>ЖШС "Қазақойл Ақтөбе" (50%)</t>
  </si>
  <si>
    <t>ЖШС "Қазақтүрікмұнай" (100%)</t>
  </si>
  <si>
    <t>ЖШС "Өріктау" (100%)</t>
  </si>
  <si>
    <t>Жалпы операциялық активтер</t>
  </si>
  <si>
    <t>Операциялық емес активтер</t>
  </si>
  <si>
    <t>ЖШС "Теңізшевройл" (20%)</t>
  </si>
  <si>
    <t>"Қарашығанақ Петролеум Оперейтинг б.в." (10%)</t>
  </si>
  <si>
    <t>Жалпы операциялық емес активтер</t>
  </si>
  <si>
    <t>Барлығы операциялық үлесті қосқанда</t>
  </si>
  <si>
    <t>мың. барр.*</t>
  </si>
  <si>
    <t>Табиғи және ілеспе газды өндіру</t>
  </si>
  <si>
    <t>PRMS халықаралық стандарттарына сәйкес дайындалған көмірсутек қоры</t>
  </si>
  <si>
    <t>Дәлелденген және
ықтимал резервтер (2Р)</t>
  </si>
  <si>
    <t xml:space="preserve">млн баррель көмірсутектер
</t>
  </si>
  <si>
    <t>млн тонн көмірсутектер</t>
  </si>
  <si>
    <t>Мұнайды магистральдық мұнай құбыры арқылы тасымалдау</t>
  </si>
  <si>
    <t>АҚ "ҚазТрансОйл"</t>
  </si>
  <si>
    <t>млн тонна</t>
  </si>
  <si>
    <t>ЖШС "Қазақстан-Қытай Құбыры"</t>
  </si>
  <si>
    <t>АҚ "Мұнай Тас"</t>
  </si>
  <si>
    <t>Каспий құбыр консорциумы</t>
  </si>
  <si>
    <t xml:space="preserve">ЖШҚ "Батуми мұнай терминалы" </t>
  </si>
  <si>
    <t>Ішкі нарық (ҚР МӨЗ)</t>
  </si>
  <si>
    <t>Мұнайды теңіз арқылы тасымалдау</t>
  </si>
  <si>
    <t>Каспий теңізі</t>
  </si>
  <si>
    <t>Ашық теңіз (Қара, Жерорта)</t>
  </si>
  <si>
    <t>мың барр.*</t>
  </si>
  <si>
    <t>Магистралды газ құбырлары арқылы газды тасымалдау</t>
  </si>
  <si>
    <t>АҚ "Интергаз Орталық Азия" (100%)</t>
  </si>
  <si>
    <t>ЖШС "Азия Газ Құбыры" (50%)</t>
  </si>
  <si>
    <t>ЖШС "Бейнеу-Бозой-Шымкент" (50%)</t>
  </si>
  <si>
    <t>АҚ "КазТрансГаз Аймақ" (100%)</t>
  </si>
  <si>
    <t>* Бұл ақпарат тек ақпараттық мақсаттарда ғана ұсынылған</t>
  </si>
  <si>
    <t>** Мұнай тасымалдаудың шоғырландырылған көлемі ҚМГ операциялық үлесін ескере отырып, әрбір жеке құбыр желісі</t>
  </si>
  <si>
    <t>компаниясының мұнай тасымалдау көлемін ескереді. Кейбір көлемдерді екі немесе үш құбыр компаниялары тасымалдауы</t>
  </si>
  <si>
    <t>мүмкін және бұл көлемдер мұнай тасымалдаудың шоғырландырылған көлемінде бір реттен артық есепке алынады</t>
  </si>
  <si>
    <t>Өңдеу көлемдері</t>
  </si>
  <si>
    <t>Көмірсутекті өңдеу көлемі</t>
  </si>
  <si>
    <t>АМӨЗ (100%)</t>
  </si>
  <si>
    <t>ПМХЗ (100%)</t>
  </si>
  <si>
    <t>ШМӨЗ (50%)</t>
  </si>
  <si>
    <t>Жалпы ҚР</t>
  </si>
  <si>
    <t>Жалпы ҚМГ 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</si>
</sst>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_ ;\-#,##0\ "/>
    <numFmt numFmtId="200" formatCode="#,##0.0"/>
    <numFmt numFmtId="201" formatCode="#,##0.0_ ;\-#,##0.0\ "/>
    <numFmt numFmtId="202" formatCode="_-* #,##0.0_р_._-;\-* #,##0.0_р_._-;_-* &quot;-&quot;??_р_._-;_-@_-"/>
    <numFmt numFmtId="203" formatCode="0.0"/>
    <numFmt numFmtId="204" formatCode="#,##0_);\(#,##0\);0_);@_)"/>
    <numFmt numFmtId="205" formatCode="_-* #,##0.0\ _₽_-;\-* #,##0.0\ _₽_-;_-* &quot;-&quot;?\ _₽_-;_-@_-"/>
    <numFmt numFmtId="206" formatCode="_-* #,##0.00_-;\-* #,##0.00_-;_-* &quot;-&quot;_-;_-@_-"/>
    <numFmt numFmtId="207" formatCode="0.000000"/>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n">
        <color theme="3"/>
      </bottom>
      <diagonal/>
    </border>
    <border>
      <left style="thin">
        <color indexed="64"/>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auto="1"/>
      </top>
      <bottom style="thin">
        <color indexed="64"/>
      </bottom>
      <diagonal/>
    </border>
    <border>
      <left style="thin">
        <color indexed="64"/>
      </left>
      <right style="thin">
        <color indexed="64"/>
      </right>
      <top style="thin">
        <color indexed="64"/>
      </top>
      <bottom/>
      <diagonal/>
    </border>
  </borders>
  <cellStyleXfs count="746">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0" fontId="8" fillId="70" borderId="47" applyNumberFormat="0" applyFont="0" applyAlignment="0" applyProtection="0"/>
    <xf numFmtId="0" fontId="86" fillId="0" borderId="46" applyNumberFormat="0" applyFill="0" applyAlignment="0" applyProtection="0"/>
    <xf numFmtId="0" fontId="76" fillId="68" borderId="44" applyNumberFormat="0" applyAlignment="0" applyProtection="0"/>
    <xf numFmtId="0" fontId="74" fillId="68" borderId="45" applyNumberFormat="0" applyAlignment="0" applyProtection="0"/>
    <xf numFmtId="0" fontId="72" fillId="38" borderId="44" applyNumberFormat="0" applyAlignment="0" applyProtection="0"/>
    <xf numFmtId="0" fontId="22" fillId="48" borderId="42" applyFill="0" applyBorder="0">
      <alignment horizontal="right"/>
    </xf>
    <xf numFmtId="0" fontId="60" fillId="1" borderId="38" applyNumberFormat="0" applyFont="0" applyAlignment="0">
      <alignment horizontal="center"/>
    </xf>
    <xf numFmtId="4" fontId="66" fillId="61" borderId="43" applyNumberFormat="0" applyProtection="0">
      <alignment horizontal="right" vertical="center"/>
    </xf>
    <xf numFmtId="166" fontId="58" fillId="55" borderId="43" applyNumberFormat="0" applyProtection="0">
      <alignment horizontal="left" vertical="top" indent="1"/>
    </xf>
    <xf numFmtId="4" fontId="58" fillId="63" borderId="43" applyNumberFormat="0" applyProtection="0">
      <alignment horizontal="left" vertical="center" indent="1"/>
    </xf>
    <xf numFmtId="4" fontId="64" fillId="61" borderId="43" applyNumberFormat="0" applyProtection="0">
      <alignment horizontal="right" vertical="center"/>
    </xf>
    <xf numFmtId="4" fontId="58" fillId="61" borderId="43" applyNumberFormat="0" applyProtection="0">
      <alignment horizontal="right" vertical="center"/>
    </xf>
    <xf numFmtId="166" fontId="58" fillId="51" borderId="43" applyNumberFormat="0" applyProtection="0">
      <alignment horizontal="left" vertical="top" indent="1"/>
    </xf>
    <xf numFmtId="4" fontId="58" fillId="51" borderId="43" applyNumberFormat="0" applyProtection="0">
      <alignment horizontal="left" vertical="center" indent="1"/>
    </xf>
    <xf numFmtId="4" fontId="64" fillId="51" borderId="43" applyNumberFormat="0" applyProtection="0">
      <alignment vertical="center"/>
    </xf>
    <xf numFmtId="4" fontId="58" fillId="51" borderId="43" applyNumberFormat="0" applyProtection="0">
      <alignment vertical="center"/>
    </xf>
    <xf numFmtId="166" fontId="8" fillId="65" borderId="43" applyNumberFormat="0" applyProtection="0">
      <alignment horizontal="left" vertical="top" indent="1"/>
    </xf>
    <xf numFmtId="166" fontId="8" fillId="65" borderId="43" applyNumberFormat="0" applyProtection="0">
      <alignment horizontal="left" vertical="center" indent="1"/>
    </xf>
    <xf numFmtId="166" fontId="8" fillId="64" borderId="43" applyNumberFormat="0" applyProtection="0">
      <alignment horizontal="left" vertical="top" indent="1"/>
    </xf>
    <xf numFmtId="166" fontId="8" fillId="64" borderId="43" applyNumberFormat="0" applyProtection="0">
      <alignment horizontal="left" vertical="center" indent="1"/>
    </xf>
    <xf numFmtId="166" fontId="8" fillId="55" borderId="43" applyNumberFormat="0" applyProtection="0">
      <alignment horizontal="left" vertical="top" indent="1"/>
    </xf>
    <xf numFmtId="166" fontId="8" fillId="55" borderId="43" applyNumberFormat="0" applyProtection="0">
      <alignment horizontal="left" vertical="center" indent="1"/>
    </xf>
    <xf numFmtId="166" fontId="8" fillId="62" borderId="43" applyNumberFormat="0" applyProtection="0">
      <alignment horizontal="left" vertical="top" indent="1"/>
    </xf>
    <xf numFmtId="166" fontId="8" fillId="62" borderId="43" applyNumberFormat="0" applyProtection="0">
      <alignment horizontal="left" vertical="center" indent="1"/>
    </xf>
    <xf numFmtId="4" fontId="58" fillId="63" borderId="43" applyNumberFormat="0" applyProtection="0">
      <alignment horizontal="right" vertical="center"/>
    </xf>
    <xf numFmtId="4" fontId="58" fillId="41" borderId="43" applyNumberFormat="0" applyProtection="0">
      <alignment horizontal="right" vertical="center"/>
    </xf>
    <xf numFmtId="4" fontId="58" fillId="59" borderId="43" applyNumberFormat="0" applyProtection="0">
      <alignment horizontal="right" vertical="center"/>
    </xf>
    <xf numFmtId="4" fontId="58" fillId="58" borderId="43" applyNumberFormat="0" applyProtection="0">
      <alignment horizontal="right" vertical="center"/>
    </xf>
    <xf numFmtId="4" fontId="58" fillId="57" borderId="43" applyNumberFormat="0" applyProtection="0">
      <alignment horizontal="right" vertical="center"/>
    </xf>
    <xf numFmtId="4" fontId="58" fillId="46" borderId="43" applyNumberFormat="0" applyProtection="0">
      <alignment horizontal="right" vertical="center"/>
    </xf>
    <xf numFmtId="4" fontId="58" fillId="42" borderId="43" applyNumberFormat="0" applyProtection="0">
      <alignment horizontal="right" vertical="center"/>
    </xf>
    <xf numFmtId="4" fontId="58" fillId="56" borderId="43" applyNumberFormat="0" applyProtection="0">
      <alignment horizontal="right" vertical="center"/>
    </xf>
    <xf numFmtId="4" fontId="58" fillId="40" borderId="43" applyNumberFormat="0" applyProtection="0">
      <alignment horizontal="right" vertical="center"/>
    </xf>
    <xf numFmtId="4" fontId="58" fillId="34" borderId="43" applyNumberFormat="0" applyProtection="0">
      <alignment horizontal="right" vertical="center"/>
    </xf>
    <xf numFmtId="166" fontId="61" fillId="48" borderId="43" applyNumberFormat="0" applyProtection="0">
      <alignment horizontal="left" vertical="top" indent="1"/>
    </xf>
    <xf numFmtId="4" fontId="61" fillId="48" borderId="43" applyNumberFormat="0" applyProtection="0">
      <alignment horizontal="left" vertical="center" indent="1"/>
    </xf>
    <xf numFmtId="4" fontId="62" fillId="48" borderId="43" applyNumberFormat="0" applyProtection="0">
      <alignment vertical="center"/>
    </xf>
    <xf numFmtId="4" fontId="61" fillId="54" borderId="43" applyNumberFormat="0" applyProtection="0">
      <alignment vertical="center"/>
    </xf>
    <xf numFmtId="0" fontId="47" fillId="0" borderId="38">
      <alignment horizontal="left" vertical="center"/>
    </xf>
    <xf numFmtId="184" fontId="36" fillId="0" borderId="40" applyFill="0" applyProtection="0"/>
    <xf numFmtId="183" fontId="8" fillId="48" borderId="42" applyNumberFormat="0" applyBorder="0" applyProtection="0">
      <alignment horizontal="right"/>
    </xf>
    <xf numFmtId="181" fontId="36" fillId="0" borderId="40" applyFill="0" applyProtection="0"/>
    <xf numFmtId="164"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15" fillId="0" borderId="0" applyFont="0" applyFill="0" applyBorder="0" applyAlignment="0" applyProtection="0"/>
    <xf numFmtId="165" fontId="10" fillId="0" borderId="0" applyFont="0" applyFill="0" applyBorder="0" applyAlignment="0" applyProtection="0"/>
    <xf numFmtId="165" fontId="15" fillId="0" borderId="0" applyFont="0" applyFill="0" applyBorder="0" applyAlignment="0" applyProtection="0"/>
    <xf numFmtId="165" fontId="30" fillId="0" borderId="0" applyFont="0" applyFill="0" applyBorder="0" applyAlignment="0" applyProtection="0"/>
    <xf numFmtId="165" fontId="15" fillId="0" borderId="0" applyFont="0" applyFill="0" applyBorder="0" applyAlignment="0" applyProtection="0"/>
    <xf numFmtId="165" fontId="3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33" fillId="0" borderId="0" applyFont="0" applyFill="0" applyBorder="0" applyAlignment="0" applyProtection="0"/>
    <xf numFmtId="164" fontId="35" fillId="48" borderId="11" applyBorder="0"/>
    <xf numFmtId="165" fontId="35" fillId="48" borderId="13" applyBorder="0"/>
    <xf numFmtId="164" fontId="43" fillId="0" borderId="0" applyFill="0" applyBorder="0">
      <alignment horizontal="left"/>
    </xf>
    <xf numFmtId="165" fontId="24" fillId="0" borderId="0" applyFill="0" applyBorder="0"/>
    <xf numFmtId="164" fontId="24" fillId="0" borderId="12" applyFill="0" applyBorder="0"/>
    <xf numFmtId="183" fontId="8" fillId="48" borderId="49" applyNumberFormat="0" applyBorder="0" applyProtection="0">
      <alignment horizontal="right"/>
    </xf>
    <xf numFmtId="0" fontId="47" fillId="0" borderId="48">
      <alignment horizontal="left" vertical="center"/>
    </xf>
    <xf numFmtId="165" fontId="24" fillId="0" borderId="0" applyFill="0" applyBorder="0"/>
    <xf numFmtId="0" fontId="60" fillId="1" borderId="48" applyNumberFormat="0" applyFont="0" applyAlignment="0">
      <alignment horizontal="center"/>
    </xf>
    <xf numFmtId="0" fontId="22" fillId="48" borderId="49" applyFill="0" applyBorder="0">
      <alignment horizontal="right"/>
    </xf>
    <xf numFmtId="165" fontId="15" fillId="0" borderId="0" applyFont="0" applyFill="0" applyBorder="0" applyAlignment="0" applyProtection="0"/>
    <xf numFmtId="165" fontId="57" fillId="0" borderId="0" applyFont="0" applyFill="0" applyBorder="0" applyAlignment="0" applyProtection="0"/>
    <xf numFmtId="165" fontId="8" fillId="0" borderId="0" applyFont="0" applyFill="0" applyBorder="0" applyAlignment="0" applyProtection="0"/>
    <xf numFmtId="165" fontId="39" fillId="0" borderId="0" applyFont="0" applyFill="0" applyBorder="0" applyAlignment="0" applyProtection="0"/>
    <xf numFmtId="165" fontId="8" fillId="0" borderId="0" applyFont="0" applyFill="0" applyBorder="0" applyAlignment="0" applyProtection="0"/>
    <xf numFmtId="165" fontId="53" fillId="0" borderId="0" applyFont="0" applyFill="0" applyBorder="0" applyAlignment="0" applyProtection="0"/>
    <xf numFmtId="43" fontId="57" fillId="0" borderId="0" applyFont="0" applyFill="0" applyBorder="0" applyAlignment="0" applyProtection="0"/>
    <xf numFmtId="0" fontId="15" fillId="0" borderId="0"/>
  </cellStyleXfs>
  <cellXfs count="40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109" fillId="0" borderId="0" xfId="0" quotePrefix="1" applyFont="1" applyAlignment="1">
      <alignment horizontal="right"/>
    </xf>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198" fontId="5" fillId="0" borderId="0" xfId="669" applyNumberFormat="1" applyFont="1"/>
    <xf numFmtId="198" fontId="5" fillId="0" borderId="0" xfId="669" applyNumberFormat="1" applyFont="1" applyAlignment="1">
      <alignment vertical="center"/>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198" fontId="5" fillId="0" borderId="35" xfId="669" applyNumberFormat="1" applyFont="1" applyBorder="1"/>
    <xf numFmtId="0" fontId="107" fillId="0" borderId="0" xfId="0" applyFont="1" applyFill="1" applyAlignment="1"/>
    <xf numFmtId="198" fontId="5" fillId="0" borderId="34" xfId="669" applyNumberFormat="1" applyFont="1" applyBorder="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200" fontId="5" fillId="0" borderId="0" xfId="0" applyNumberFormat="1"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109" fillId="0" borderId="0" xfId="0" applyFont="1"/>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1" fontId="5" fillId="0" borderId="0" xfId="669" applyNumberFormat="1" applyFont="1" applyAlignment="1">
      <alignment horizontal="right"/>
    </xf>
    <xf numFmtId="201" fontId="107" fillId="0" borderId="0" xfId="669" applyNumberFormat="1" applyFont="1" applyAlignment="1">
      <alignment horizontal="right"/>
    </xf>
    <xf numFmtId="201"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1" fontId="5" fillId="0" borderId="34" xfId="0" applyNumberFormat="1" applyFont="1" applyBorder="1" applyAlignment="1">
      <alignment horizontal="right"/>
    </xf>
    <xf numFmtId="0" fontId="110" fillId="0" borderId="0" xfId="0" applyFont="1" applyFill="1" applyBorder="1" applyAlignment="1"/>
    <xf numFmtId="200" fontId="5" fillId="0" borderId="0" xfId="0" applyNumberFormat="1" applyFont="1" applyFill="1" applyBorder="1" applyAlignment="1">
      <alignment vertical="center"/>
    </xf>
    <xf numFmtId="200"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107"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00"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xf>
    <xf numFmtId="202" fontId="5" fillId="0" borderId="0" xfId="669" applyNumberFormat="1" applyFont="1"/>
    <xf numFmtId="203" fontId="5" fillId="0" borderId="0" xfId="0" applyNumberFormat="1" applyFont="1" applyFill="1" applyBorder="1" applyAlignment="1">
      <alignment vertical="center"/>
    </xf>
    <xf numFmtId="203"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201" fontId="107" fillId="0" borderId="34" xfId="669" applyNumberFormat="1" applyFont="1" applyFill="1" applyBorder="1" applyAlignment="1">
      <alignment horizontal="right" vertical="center"/>
    </xf>
    <xf numFmtId="201" fontId="107" fillId="0" borderId="37" xfId="669" applyNumberFormat="1" applyFont="1" applyFill="1" applyBorder="1" applyAlignment="1">
      <alignment horizontal="right" vertical="center"/>
    </xf>
    <xf numFmtId="0" fontId="5" fillId="0" borderId="0" xfId="0" applyFont="1" applyFill="1" applyAlignment="1">
      <alignment horizontal="center"/>
    </xf>
    <xf numFmtId="201"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201" fontId="107" fillId="0" borderId="34" xfId="669" applyNumberFormat="1" applyFont="1" applyBorder="1" applyAlignment="1">
      <alignment horizontal="right"/>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1" fontId="5" fillId="0" borderId="0" xfId="669" applyNumberFormat="1" applyFont="1" applyBorder="1" applyAlignment="1">
      <alignment horizontal="right"/>
    </xf>
    <xf numFmtId="201" fontId="107"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1" fontId="5" fillId="0" borderId="0" xfId="0" applyNumberFormat="1" applyFont="1" applyBorder="1" applyAlignment="1">
      <alignment horizontal="right"/>
    </xf>
    <xf numFmtId="201" fontId="107" fillId="0" borderId="0" xfId="0" applyNumberFormat="1" applyFont="1" applyBorder="1" applyAlignment="1">
      <alignment horizontal="right"/>
    </xf>
    <xf numFmtId="201" fontId="5" fillId="0" borderId="34" xfId="0" applyNumberFormat="1" applyFont="1" applyBorder="1"/>
    <xf numFmtId="201" fontId="107" fillId="0" borderId="34" xfId="0" applyNumberFormat="1" applyFont="1" applyBorder="1"/>
    <xf numFmtId="201"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200" fontId="5" fillId="0" borderId="0" xfId="669" applyNumberFormat="1" applyFont="1" applyFill="1" applyBorder="1" applyAlignment="1" applyProtection="1">
      <alignment vertical="center"/>
    </xf>
    <xf numFmtId="200" fontId="107" fillId="0" borderId="0" xfId="0" applyNumberFormat="1" applyFont="1" applyFill="1" applyBorder="1" applyAlignment="1" applyProtection="1">
      <alignment vertical="center"/>
    </xf>
    <xf numFmtId="200" fontId="5" fillId="0" borderId="0" xfId="0" applyNumberFormat="1" applyFont="1" applyFill="1" applyBorder="1" applyAlignment="1" applyProtection="1">
      <alignment vertical="center"/>
    </xf>
    <xf numFmtId="200" fontId="5" fillId="0" borderId="0" xfId="0" applyNumberFormat="1" applyFont="1" applyAlignment="1"/>
    <xf numFmtId="200" fontId="5" fillId="0" borderId="34" xfId="0" applyNumberFormat="1" applyFont="1" applyFill="1" applyBorder="1" applyAlignment="1" applyProtection="1">
      <alignment vertical="center"/>
    </xf>
    <xf numFmtId="200" fontId="107"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107" fillId="0" borderId="0" xfId="0" applyNumberFormat="1" applyFont="1" applyFill="1" applyBorder="1" applyAlignment="1" applyProtection="1">
      <alignment horizontal="left" vertical="center"/>
    </xf>
    <xf numFmtId="202" fontId="5" fillId="0" borderId="0" xfId="0" applyNumberFormat="1" applyFont="1"/>
    <xf numFmtId="202" fontId="107" fillId="0" borderId="34" xfId="0" applyNumberFormat="1" applyFont="1" applyFill="1" applyBorder="1" applyAlignment="1" applyProtection="1">
      <alignment horizontal="right" vertical="center"/>
    </xf>
    <xf numFmtId="202" fontId="107" fillId="0" borderId="37" xfId="0" applyNumberFormat="1" applyFont="1" applyFill="1" applyBorder="1" applyAlignment="1" applyProtection="1">
      <alignment horizontal="right" vertical="center"/>
    </xf>
    <xf numFmtId="202" fontId="5" fillId="0" borderId="0" xfId="669" applyNumberFormat="1" applyFont="1" applyFill="1" applyBorder="1" applyAlignment="1" applyProtection="1">
      <alignment horizontal="right" vertical="center" indent="1"/>
    </xf>
    <xf numFmtId="202" fontId="5" fillId="0" borderId="0" xfId="669" applyNumberFormat="1" applyFont="1" applyFill="1" applyBorder="1" applyAlignment="1" applyProtection="1">
      <alignment horizontal="right" vertical="center" indent="3"/>
    </xf>
    <xf numFmtId="202" fontId="5" fillId="0" borderId="0" xfId="0" applyNumberFormat="1" applyFont="1" applyAlignment="1">
      <alignment horizontal="right"/>
    </xf>
    <xf numFmtId="0" fontId="5" fillId="0" borderId="0" xfId="0" applyFont="1" applyFill="1" applyBorder="1" applyAlignment="1">
      <alignment horizontal="right" vertical="center"/>
    </xf>
    <xf numFmtId="201" fontId="5" fillId="0" borderId="0" xfId="0" applyNumberFormat="1" applyFont="1" applyAlignment="1">
      <alignment horizontal="right"/>
    </xf>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2" fontId="5" fillId="0" borderId="0" xfId="0" applyNumberFormat="1" applyFont="1" applyAlignment="1"/>
    <xf numFmtId="201" fontId="5" fillId="0" borderId="0" xfId="0" applyNumberFormat="1" applyFont="1" applyFill="1"/>
    <xf numFmtId="198" fontId="5" fillId="0" borderId="0" xfId="669" applyNumberFormat="1" applyFont="1" applyFill="1" applyBorder="1"/>
    <xf numFmtId="198" fontId="107" fillId="0" borderId="0" xfId="669" applyNumberFormat="1" applyFont="1" applyFill="1" applyBorder="1"/>
    <xf numFmtId="198" fontId="5" fillId="0" borderId="34" xfId="669" applyNumberFormat="1" applyFont="1" applyFill="1" applyBorder="1"/>
    <xf numFmtId="197" fontId="107" fillId="0" borderId="0" xfId="669" applyNumberFormat="1" applyFont="1" applyFill="1" applyAlignment="1">
      <alignment horizontal="right"/>
    </xf>
    <xf numFmtId="198" fontId="5" fillId="0" borderId="36" xfId="669" applyNumberFormat="1" applyFont="1" applyFill="1" applyBorder="1"/>
    <xf numFmtId="2" fontId="5" fillId="0" borderId="0" xfId="0" applyNumberFormat="1" applyFont="1" applyFill="1"/>
    <xf numFmtId="2" fontId="107" fillId="0" borderId="0" xfId="0" applyNumberFormat="1" applyFont="1" applyFill="1"/>
    <xf numFmtId="201" fontId="5" fillId="0" borderId="0" xfId="669" applyNumberFormat="1" applyFont="1" applyFill="1" applyAlignment="1">
      <alignment horizontal="right"/>
    </xf>
    <xf numFmtId="201" fontId="5" fillId="0" borderId="0" xfId="669" applyNumberFormat="1" applyFont="1" applyFill="1" applyBorder="1" applyAlignment="1">
      <alignment horizontal="right"/>
    </xf>
    <xf numFmtId="0" fontId="5" fillId="0" borderId="36" xfId="0" applyFont="1" applyFill="1" applyBorder="1" applyAlignment="1">
      <alignment horizontal="center"/>
    </xf>
    <xf numFmtId="201" fontId="5" fillId="0" borderId="36" xfId="669" applyNumberFormat="1" applyFont="1" applyBorder="1" applyAlignment="1">
      <alignment horizontal="right"/>
    </xf>
    <xf numFmtId="201" fontId="107" fillId="0" borderId="36" xfId="669" applyNumberFormat="1" applyFont="1" applyBorder="1" applyAlignment="1">
      <alignment horizontal="right"/>
    </xf>
    <xf numFmtId="201" fontId="5" fillId="0" borderId="36" xfId="669" applyNumberFormat="1" applyFont="1" applyFill="1" applyBorder="1" applyAlignment="1">
      <alignment horizontal="right"/>
    </xf>
    <xf numFmtId="203"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201" fontId="5" fillId="0" borderId="0" xfId="0" applyNumberFormat="1" applyFont="1" applyBorder="1" applyAlignment="1">
      <alignment horizont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0" fontId="5" fillId="0" borderId="34" xfId="0" applyFont="1" applyFill="1" applyBorder="1" applyAlignment="1">
      <alignment horizontal="center"/>
    </xf>
    <xf numFmtId="0" fontId="109" fillId="0" borderId="0" xfId="0" applyFont="1" applyFill="1" applyAlignment="1"/>
    <xf numFmtId="200" fontId="5" fillId="0" borderId="0" xfId="0" applyNumberFormat="1" applyFont="1" applyFill="1" applyBorder="1"/>
    <xf numFmtId="200" fontId="5" fillId="0" borderId="0" xfId="0" applyNumberFormat="1" applyFont="1" applyFill="1" applyAlignment="1"/>
    <xf numFmtId="202" fontId="5" fillId="0" borderId="0" xfId="669" applyNumberFormat="1" applyFont="1" applyFill="1"/>
    <xf numFmtId="0" fontId="5" fillId="0" borderId="0" xfId="0" applyFont="1" applyFill="1" applyBorder="1" applyAlignment="1">
      <alignment horizontal="center" vertical="center" wrapText="1"/>
    </xf>
    <xf numFmtId="0" fontId="110" fillId="0" borderId="0" xfId="0" applyFont="1" applyFill="1" applyBorder="1" applyAlignment="1">
      <alignment horizontal="center"/>
    </xf>
    <xf numFmtId="198" fontId="5" fillId="0" borderId="39" xfId="669" applyNumberFormat="1" applyFont="1" applyBorder="1"/>
    <xf numFmtId="198" fontId="5" fillId="0" borderId="39" xfId="669" applyNumberFormat="1" applyFont="1" applyBorder="1" applyAlignment="1">
      <alignment vertical="center"/>
    </xf>
    <xf numFmtId="200" fontId="5" fillId="0" borderId="34" xfId="669" applyNumberFormat="1" applyFont="1" applyBorder="1" applyAlignment="1">
      <alignment horizontal="right"/>
    </xf>
    <xf numFmtId="2" fontId="5" fillId="0" borderId="0" xfId="0" applyNumberFormat="1" applyFont="1" applyBorder="1"/>
    <xf numFmtId="2" fontId="5" fillId="0" borderId="36" xfId="0" applyNumberFormat="1" applyFont="1" applyFill="1" applyBorder="1"/>
    <xf numFmtId="9" fontId="5" fillId="0" borderId="39" xfId="670" applyFont="1" applyFill="1" applyBorder="1" applyAlignment="1">
      <alignment horizontal="right"/>
    </xf>
    <xf numFmtId="0" fontId="5" fillId="0" borderId="36" xfId="0" applyFont="1" applyBorder="1" applyAlignment="1">
      <alignment horizontal="center"/>
    </xf>
    <xf numFmtId="0" fontId="5" fillId="0" borderId="35" xfId="0" applyFont="1" applyBorder="1" applyAlignment="1">
      <alignment horizontal="center"/>
    </xf>
    <xf numFmtId="203" fontId="5" fillId="0" borderId="0" xfId="0" applyNumberFormat="1" applyFont="1"/>
    <xf numFmtId="200" fontId="107" fillId="0" borderId="0" xfId="669" applyNumberFormat="1" applyFont="1" applyAlignment="1">
      <alignment horizontal="right"/>
    </xf>
    <xf numFmtId="200" fontId="5" fillId="0" borderId="39" xfId="0" applyNumberFormat="1" applyFont="1" applyFill="1" applyBorder="1" applyAlignment="1" applyProtection="1">
      <alignment vertical="center"/>
    </xf>
    <xf numFmtId="200" fontId="5" fillId="0" borderId="0" xfId="669" applyNumberFormat="1" applyFont="1" applyAlignment="1">
      <alignment horizontal="right"/>
    </xf>
    <xf numFmtId="200" fontId="5" fillId="0" borderId="0" xfId="0" applyNumberFormat="1" applyFont="1" applyFill="1"/>
    <xf numFmtId="200" fontId="5" fillId="0" borderId="0" xfId="669" applyNumberFormat="1" applyFont="1" applyFill="1"/>
    <xf numFmtId="200" fontId="107" fillId="0" borderId="34" xfId="0" applyNumberFormat="1" applyFont="1" applyBorder="1" applyAlignment="1">
      <alignment horizontal="right"/>
    </xf>
    <xf numFmtId="200" fontId="5" fillId="0" borderId="34" xfId="0" applyNumberFormat="1" applyFont="1" applyBorder="1" applyAlignment="1">
      <alignment horizontal="right"/>
    </xf>
    <xf numFmtId="164" fontId="5" fillId="0" borderId="36" xfId="0" applyNumberFormat="1" applyFont="1" applyFill="1" applyBorder="1"/>
    <xf numFmtId="184" fontId="107" fillId="0" borderId="0" xfId="669" applyNumberFormat="1" applyFont="1" applyAlignment="1">
      <alignment vertical="center"/>
    </xf>
    <xf numFmtId="184" fontId="107" fillId="0" borderId="36" xfId="669" applyNumberFormat="1" applyFont="1" applyBorder="1"/>
    <xf numFmtId="184" fontId="107" fillId="0" borderId="0" xfId="669" applyNumberFormat="1" applyFont="1" applyBorder="1"/>
    <xf numFmtId="184" fontId="107" fillId="0" borderId="39" xfId="669" applyNumberFormat="1" applyFont="1" applyBorder="1" applyAlignment="1">
      <alignment vertical="center"/>
    </xf>
    <xf numFmtId="184" fontId="107" fillId="0" borderId="0" xfId="669" applyNumberFormat="1" applyFont="1"/>
    <xf numFmtId="184" fontId="107" fillId="0" borderId="34" xfId="669" applyNumberFormat="1" applyFont="1" applyBorder="1"/>
    <xf numFmtId="184" fontId="107" fillId="0" borderId="0" xfId="0" applyNumberFormat="1" applyFont="1"/>
    <xf numFmtId="184" fontId="5" fillId="0" borderId="0" xfId="669" applyNumberFormat="1" applyFont="1" applyAlignment="1">
      <alignment vertical="center"/>
    </xf>
    <xf numFmtId="184" fontId="5" fillId="0" borderId="0" xfId="669" applyNumberFormat="1" applyFont="1"/>
    <xf numFmtId="184" fontId="5" fillId="0" borderId="36" xfId="669" applyNumberFormat="1" applyFont="1" applyBorder="1"/>
    <xf numFmtId="184" fontId="5" fillId="0" borderId="36" xfId="669" applyNumberFormat="1" applyFont="1" applyFill="1" applyBorder="1"/>
    <xf numFmtId="184" fontId="5" fillId="0" borderId="0" xfId="669" applyNumberFormat="1" applyFont="1" applyBorder="1"/>
    <xf numFmtId="184" fontId="5" fillId="0" borderId="0" xfId="669" applyNumberFormat="1" applyFont="1" applyFill="1" applyBorder="1"/>
    <xf numFmtId="184" fontId="5" fillId="0" borderId="39" xfId="669" applyNumberFormat="1" applyFont="1" applyBorder="1" applyAlignment="1">
      <alignment vertical="center"/>
    </xf>
    <xf numFmtId="184" fontId="107" fillId="0" borderId="39" xfId="669" applyNumberFormat="1" applyFont="1" applyBorder="1"/>
    <xf numFmtId="184" fontId="5" fillId="0" borderId="39" xfId="669" applyNumberFormat="1" applyFont="1" applyBorder="1"/>
    <xf numFmtId="184" fontId="5" fillId="0" borderId="0" xfId="669" applyNumberFormat="1" applyFont="1" applyFill="1"/>
    <xf numFmtId="184" fontId="5" fillId="0" borderId="40" xfId="669" applyNumberFormat="1" applyFont="1" applyBorder="1"/>
    <xf numFmtId="184" fontId="5" fillId="0" borderId="34" xfId="669" applyNumberFormat="1" applyFont="1" applyBorder="1"/>
    <xf numFmtId="184" fontId="5" fillId="0" borderId="34" xfId="669" applyNumberFormat="1" applyFont="1" applyFill="1" applyBorder="1"/>
    <xf numFmtId="184" fontId="5" fillId="0" borderId="0" xfId="669" applyNumberFormat="1" applyFont="1" applyFill="1" applyAlignment="1">
      <alignment horizontal="right"/>
    </xf>
    <xf numFmtId="184" fontId="5" fillId="0" borderId="0" xfId="0" applyNumberFormat="1" applyFont="1" applyAlignment="1"/>
    <xf numFmtId="184" fontId="5" fillId="71" borderId="34" xfId="0" applyNumberFormat="1" applyFont="1" applyFill="1" applyBorder="1" applyAlignment="1">
      <alignment horizontal="right"/>
    </xf>
    <xf numFmtId="184" fontId="5" fillId="0" borderId="0" xfId="0" applyNumberFormat="1" applyFont="1"/>
    <xf numFmtId="184" fontId="109" fillId="0" borderId="0" xfId="0" applyNumberFormat="1" applyFont="1" applyAlignment="1">
      <alignment horizontal="right"/>
    </xf>
    <xf numFmtId="184" fontId="109" fillId="0" borderId="0" xfId="0" quotePrefix="1" applyNumberFormat="1" applyFont="1" applyAlignment="1">
      <alignment horizontal="right"/>
    </xf>
    <xf numFmtId="184" fontId="5" fillId="0" borderId="34" xfId="669" applyNumberFormat="1" applyFont="1" applyFill="1" applyBorder="1" applyAlignment="1">
      <alignment horizontal="right"/>
    </xf>
    <xf numFmtId="200" fontId="5" fillId="0" borderId="0" xfId="669" applyNumberFormat="1" applyFont="1" applyFill="1" applyAlignment="1">
      <alignment horizontal="right"/>
    </xf>
    <xf numFmtId="0" fontId="5" fillId="0" borderId="0" xfId="0" applyFont="1" applyFill="1" applyAlignment="1">
      <alignment horizontal="left" wrapText="1"/>
    </xf>
    <xf numFmtId="2" fontId="107" fillId="0" borderId="0" xfId="0" applyNumberFormat="1" applyFont="1" applyBorder="1"/>
    <xf numFmtId="2" fontId="5" fillId="0" borderId="35" xfId="0" applyNumberFormat="1" applyFont="1" applyBorder="1" applyAlignment="1">
      <alignment wrapText="1"/>
    </xf>
    <xf numFmtId="0" fontId="5" fillId="71" borderId="34" xfId="0" applyNumberFormat="1" applyFont="1" applyFill="1" applyBorder="1" applyAlignment="1">
      <alignment horizontal="right"/>
    </xf>
    <xf numFmtId="204" fontId="107" fillId="0" borderId="0" xfId="0" applyNumberFormat="1" applyFont="1"/>
    <xf numFmtId="204" fontId="107" fillId="0" borderId="36" xfId="669" applyNumberFormat="1" applyFont="1" applyBorder="1"/>
    <xf numFmtId="0" fontId="107" fillId="0" borderId="36" xfId="0" applyFont="1" applyBorder="1" applyAlignment="1">
      <alignment horizontal="center"/>
    </xf>
    <xf numFmtId="205" fontId="5" fillId="0" borderId="0" xfId="0" applyNumberFormat="1" applyFont="1" applyAlignment="1">
      <alignment vertical="center"/>
    </xf>
    <xf numFmtId="205" fontId="5" fillId="0" borderId="0" xfId="0" applyNumberFormat="1" applyFont="1" applyAlignment="1">
      <alignment horizontal="left" vertical="center"/>
    </xf>
    <xf numFmtId="0" fontId="107" fillId="0" borderId="0" xfId="0" applyFont="1" applyAlignment="1">
      <alignment vertical="center"/>
    </xf>
    <xf numFmtId="0" fontId="5" fillId="0" borderId="41" xfId="0" applyFont="1" applyFill="1" applyBorder="1" applyAlignment="1"/>
    <xf numFmtId="0" fontId="5" fillId="0" borderId="41" xfId="0" applyFont="1" applyBorder="1"/>
    <xf numFmtId="0" fontId="5" fillId="0" borderId="41" xfId="0" applyFont="1" applyBorder="1" applyAlignment="1">
      <alignment horizontal="center"/>
    </xf>
    <xf numFmtId="184" fontId="5" fillId="0" borderId="41" xfId="669" applyNumberFormat="1" applyFont="1" applyBorder="1"/>
    <xf numFmtId="205" fontId="107" fillId="0" borderId="0" xfId="0" applyNumberFormat="1" applyFont="1" applyAlignment="1">
      <alignment vertical="center"/>
    </xf>
    <xf numFmtId="205" fontId="107" fillId="0" borderId="0" xfId="0" applyNumberFormat="1" applyFont="1" applyAlignment="1">
      <alignment horizontal="left" vertical="center"/>
    </xf>
    <xf numFmtId="206" fontId="5" fillId="0" borderId="36" xfId="0" applyNumberFormat="1" applyFont="1" applyFill="1" applyBorder="1"/>
    <xf numFmtId="203" fontId="5" fillId="0" borderId="0" xfId="669" applyNumberFormat="1" applyFont="1" applyFill="1" applyAlignment="1">
      <alignment horizontal="right"/>
    </xf>
    <xf numFmtId="203" fontId="5" fillId="0" borderId="0" xfId="669" applyNumberFormat="1" applyFont="1" applyFill="1" applyBorder="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0" xfId="669" applyNumberFormat="1" applyFont="1" applyAlignment="1">
      <alignment horizontal="right"/>
    </xf>
    <xf numFmtId="203" fontId="5" fillId="0" borderId="34" xfId="0" applyNumberFormat="1" applyFont="1" applyBorder="1" applyAlignment="1">
      <alignment horizontal="right"/>
    </xf>
    <xf numFmtId="203" fontId="5" fillId="0" borderId="39" xfId="0" applyNumberFormat="1" applyFont="1" applyFill="1" applyBorder="1"/>
    <xf numFmtId="0" fontId="5" fillId="0" borderId="38" xfId="0" applyFont="1" applyFill="1" applyBorder="1"/>
    <xf numFmtId="0" fontId="5" fillId="0" borderId="0" xfId="0" quotePrefix="1" applyNumberFormat="1" applyFont="1" applyAlignment="1">
      <alignment horizontal="center"/>
    </xf>
    <xf numFmtId="0" fontId="107" fillId="71" borderId="34" xfId="0" applyNumberFormat="1" applyFont="1" applyFill="1" applyBorder="1" applyAlignment="1">
      <alignment horizontal="right"/>
    </xf>
    <xf numFmtId="176" fontId="5" fillId="0" borderId="0" xfId="0" applyNumberFormat="1" applyFont="1"/>
    <xf numFmtId="176" fontId="5" fillId="0" borderId="36" xfId="0" applyNumberFormat="1" applyFont="1" applyFill="1" applyBorder="1"/>
    <xf numFmtId="176" fontId="5" fillId="0" borderId="0" xfId="0" applyNumberFormat="1" applyFont="1" applyAlignment="1"/>
    <xf numFmtId="176" fontId="5" fillId="0" borderId="0" xfId="0" applyNumberFormat="1" applyFont="1" applyBorder="1"/>
    <xf numFmtId="176" fontId="5" fillId="0" borderId="35" xfId="0" applyNumberFormat="1" applyFont="1" applyBorder="1"/>
    <xf numFmtId="198" fontId="5" fillId="0" borderId="0" xfId="669" applyNumberFormat="1" applyFont="1" applyFill="1" applyAlignment="1">
      <alignment vertical="center"/>
    </xf>
    <xf numFmtId="184" fontId="5" fillId="0" borderId="0" xfId="669" applyNumberFormat="1" applyFont="1" applyFill="1" applyAlignment="1">
      <alignment vertical="center"/>
    </xf>
    <xf numFmtId="0" fontId="5" fillId="0" borderId="34" xfId="0" applyFont="1" applyFill="1" applyBorder="1" applyAlignment="1"/>
    <xf numFmtId="199" fontId="5" fillId="0" borderId="34" xfId="669" applyNumberFormat="1" applyFont="1" applyFill="1" applyBorder="1" applyAlignment="1">
      <alignment horizontal="right"/>
    </xf>
    <xf numFmtId="0" fontId="5" fillId="0" borderId="0" xfId="0" applyFont="1" applyFill="1" applyAlignment="1">
      <alignment horizontal="left"/>
    </xf>
    <xf numFmtId="0" fontId="107" fillId="0" borderId="34" xfId="0" applyFont="1" applyFill="1" applyBorder="1" applyAlignment="1">
      <alignment horizontal="center"/>
    </xf>
    <xf numFmtId="199" fontId="107" fillId="0" borderId="34" xfId="669" applyNumberFormat="1" applyFont="1" applyFill="1" applyBorder="1" applyAlignment="1">
      <alignment horizontal="right"/>
    </xf>
    <xf numFmtId="184" fontId="107" fillId="0" borderId="34" xfId="669" applyNumberFormat="1" applyFont="1" applyFill="1" applyBorder="1" applyAlignment="1">
      <alignment horizontal="right"/>
    </xf>
    <xf numFmtId="0" fontId="5" fillId="0" borderId="0" xfId="0" applyFont="1" applyAlignment="1">
      <alignment horizontal="left" vertical="top"/>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2" fontId="5" fillId="0" borderId="0" xfId="0" applyNumberFormat="1" applyFont="1" applyFill="1" applyBorder="1" applyAlignment="1">
      <alignment horizontal="right" vertical="center"/>
    </xf>
    <xf numFmtId="1" fontId="107" fillId="0" borderId="0" xfId="0" applyNumberFormat="1" applyFont="1" applyFill="1" applyBorder="1" applyAlignment="1">
      <alignment horizontal="right" vertical="center"/>
    </xf>
    <xf numFmtId="2" fontId="5" fillId="0" borderId="0" xfId="0" applyNumberFormat="1" applyFont="1" applyFill="1" applyBorder="1" applyAlignment="1">
      <alignment horizontal="center" vertical="top"/>
    </xf>
    <xf numFmtId="1" fontId="5" fillId="0" borderId="0" xfId="0" applyNumberFormat="1" applyFont="1" applyFill="1" applyBorder="1" applyAlignment="1">
      <alignment horizontal="center" vertical="top" wrapText="1"/>
    </xf>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0" fontId="5" fillId="0" borderId="0" xfId="0" applyFont="1" applyAlignment="1">
      <alignment horizontal="left" vertical="top"/>
    </xf>
    <xf numFmtId="201" fontId="5" fillId="0" borderId="37" xfId="669" applyNumberFormat="1" applyFont="1" applyFill="1" applyBorder="1" applyAlignment="1">
      <alignment horizontal="right" vertical="center"/>
    </xf>
    <xf numFmtId="201" fontId="5" fillId="0" borderId="34" xfId="669" applyNumberFormat="1" applyFont="1" applyFill="1" applyBorder="1" applyAlignment="1">
      <alignment horizontal="right" vertical="center"/>
    </xf>
    <xf numFmtId="0" fontId="107" fillId="0" borderId="0" xfId="0" applyNumberFormat="1" applyFont="1" applyFill="1" applyBorder="1" applyAlignment="1">
      <alignment horizontal="right"/>
    </xf>
    <xf numFmtId="184" fontId="5" fillId="0" borderId="0" xfId="0" applyNumberFormat="1" applyFont="1" applyFill="1" applyBorder="1" applyAlignment="1">
      <alignment horizontal="right"/>
    </xf>
    <xf numFmtId="184" fontId="107" fillId="0" borderId="0" xfId="0" applyNumberFormat="1" applyFont="1" applyFill="1" applyBorder="1" applyAlignment="1">
      <alignment horizontal="right"/>
    </xf>
    <xf numFmtId="204" fontId="5" fillId="0" borderId="0" xfId="0" applyNumberFormat="1" applyFont="1" applyAlignment="1">
      <alignment wrapText="1"/>
    </xf>
    <xf numFmtId="198" fontId="5" fillId="0" borderId="36" xfId="669" applyNumberFormat="1" applyFont="1" applyBorder="1"/>
    <xf numFmtId="202" fontId="5" fillId="0" borderId="34" xfId="0" applyNumberFormat="1" applyFont="1" applyFill="1" applyBorder="1" applyAlignment="1" applyProtection="1">
      <alignment horizontal="right" vertical="center"/>
    </xf>
    <xf numFmtId="0" fontId="5" fillId="0" borderId="0" xfId="0" applyNumberFormat="1" applyFont="1" applyFill="1" applyBorder="1" applyAlignment="1">
      <alignment horizontal="right"/>
    </xf>
    <xf numFmtId="198" fontId="107" fillId="0" borderId="0" xfId="669" applyNumberFormat="1" applyFont="1" applyBorder="1"/>
    <xf numFmtId="204" fontId="107" fillId="0" borderId="0" xfId="0" applyNumberFormat="1" applyFont="1" applyAlignment="1">
      <alignment wrapText="1"/>
    </xf>
    <xf numFmtId="198" fontId="5" fillId="0" borderId="0" xfId="669" applyNumberFormat="1" applyFont="1" applyBorder="1"/>
    <xf numFmtId="198" fontId="5" fillId="0" borderId="34" xfId="669" applyNumberFormat="1" applyFont="1" applyBorder="1"/>
    <xf numFmtId="0" fontId="0" fillId="0" borderId="0" xfId="0"/>
    <xf numFmtId="0" fontId="5" fillId="0" borderId="0" xfId="0" applyFont="1"/>
    <xf numFmtId="0" fontId="5" fillId="0" borderId="0" xfId="0" applyFont="1" applyAlignment="1">
      <alignment horizontal="center"/>
    </xf>
    <xf numFmtId="0" fontId="107" fillId="0" borderId="0" xfId="0" applyFont="1"/>
    <xf numFmtId="0" fontId="5" fillId="0" borderId="0" xfId="0" applyFont="1" applyBorder="1"/>
    <xf numFmtId="0" fontId="5" fillId="0" borderId="0" xfId="0" applyFont="1" applyFill="1" applyBorder="1" applyAlignment="1"/>
    <xf numFmtId="0" fontId="5" fillId="0" borderId="0" xfId="0" applyFont="1" applyFill="1" applyBorder="1"/>
    <xf numFmtId="0" fontId="5" fillId="0" borderId="0" xfId="0" applyFont="1" applyFill="1" applyAlignment="1"/>
    <xf numFmtId="197" fontId="5" fillId="0" borderId="0" xfId="669" applyNumberFormat="1" applyFont="1"/>
    <xf numFmtId="0" fontId="5" fillId="0" borderId="34" xfId="0" applyFont="1" applyBorder="1"/>
    <xf numFmtId="0" fontId="107" fillId="0" borderId="0" xfId="0" applyFont="1" applyFill="1" applyBorder="1" applyAlignment="1"/>
    <xf numFmtId="0" fontId="107" fillId="0" borderId="34" xfId="0" applyFont="1" applyFill="1" applyBorder="1" applyAlignment="1"/>
    <xf numFmtId="0" fontId="5" fillId="0" borderId="0" xfId="0" applyFont="1" applyAlignment="1"/>
    <xf numFmtId="0" fontId="107" fillId="0" borderId="0" xfId="0" applyFont="1" applyFill="1" applyBorder="1" applyAlignment="1" applyProtection="1">
      <alignment horizontal="right" vertical="center"/>
    </xf>
    <xf numFmtId="200" fontId="107" fillId="0" borderId="0" xfId="0" applyNumberFormat="1" applyFont="1" applyFill="1" applyBorder="1" applyAlignment="1" applyProtection="1">
      <alignment horizontal="right" vertical="center"/>
    </xf>
    <xf numFmtId="201" fontId="5" fillId="0" borderId="0" xfId="669" applyNumberFormat="1" applyFont="1" applyFill="1" applyBorder="1" applyAlignment="1">
      <alignment horizontal="right" vertical="center"/>
    </xf>
    <xf numFmtId="201" fontId="107" fillId="0" borderId="0" xfId="669" applyNumberFormat="1" applyFont="1" applyFill="1" applyBorder="1" applyAlignment="1">
      <alignment horizontal="right" vertical="center"/>
    </xf>
    <xf numFmtId="0" fontId="5" fillId="0" borderId="0" xfId="0" applyFont="1" applyFill="1"/>
    <xf numFmtId="201" fontId="107" fillId="0" borderId="0" xfId="669" applyNumberFormat="1" applyFont="1" applyAlignment="1">
      <alignment horizontal="right"/>
    </xf>
    <xf numFmtId="200" fontId="5" fillId="0" borderId="0" xfId="0" applyNumberFormat="1" applyFont="1" applyFill="1" applyBorder="1" applyAlignment="1">
      <alignment vertical="center"/>
    </xf>
    <xf numFmtId="0" fontId="107" fillId="0" borderId="0" xfId="0" applyFont="1" applyFill="1" applyBorder="1" applyAlignment="1">
      <alignment horizontal="right" vertical="center"/>
    </xf>
    <xf numFmtId="200" fontId="5" fillId="0" borderId="34" xfId="0" applyNumberFormat="1" applyFont="1" applyFill="1" applyBorder="1" applyAlignment="1">
      <alignment vertical="center"/>
    </xf>
    <xf numFmtId="200" fontId="5"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0" fontId="5" fillId="0" borderId="0" xfId="0" applyFont="1" applyFill="1" applyBorder="1" applyAlignment="1">
      <alignment horizontal="center"/>
    </xf>
    <xf numFmtId="0" fontId="108" fillId="0" borderId="0" xfId="0" applyFont="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0" fontId="5" fillId="0" borderId="0" xfId="0" applyFont="1" applyFill="1" applyAlignment="1">
      <alignment horizontal="center"/>
    </xf>
    <xf numFmtId="201" fontId="107" fillId="0" borderId="0" xfId="0" applyNumberFormat="1" applyFont="1" applyBorder="1" applyAlignment="1">
      <alignment horizontal="right"/>
    </xf>
    <xf numFmtId="200" fontId="5" fillId="0" borderId="0" xfId="0" applyNumberFormat="1" applyFont="1" applyFill="1" applyBorder="1" applyAlignment="1" applyProtection="1">
      <alignment vertical="center"/>
    </xf>
    <xf numFmtId="200" fontId="5" fillId="0" borderId="34" xfId="0" applyNumberFormat="1" applyFont="1" applyFill="1" applyBorder="1" applyAlignment="1" applyProtection="1">
      <alignment vertical="center"/>
    </xf>
    <xf numFmtId="202" fontId="107" fillId="0" borderId="0" xfId="0" applyNumberFormat="1" applyFont="1" applyFill="1" applyBorder="1" applyAlignment="1" applyProtection="1">
      <alignment horizontal="right" vertical="center"/>
    </xf>
    <xf numFmtId="202" fontId="5" fillId="0" borderId="0" xfId="0" applyNumberFormat="1" applyFont="1" applyFill="1" applyBorder="1" applyAlignment="1" applyProtection="1">
      <alignment horizontal="right" vertical="center"/>
    </xf>
    <xf numFmtId="202" fontId="5" fillId="0" borderId="37" xfId="0" applyNumberFormat="1" applyFont="1" applyFill="1" applyBorder="1" applyAlignment="1" applyProtection="1">
      <alignment horizontal="right" vertical="center"/>
    </xf>
    <xf numFmtId="197" fontId="5" fillId="0" borderId="0" xfId="669" applyNumberFormat="1" applyFont="1" applyFill="1" applyAlignment="1">
      <alignment horizontal="right"/>
    </xf>
    <xf numFmtId="0" fontId="5" fillId="0" borderId="0" xfId="0" applyFont="1" applyBorder="1" applyAlignment="1">
      <alignment horizontal="center"/>
    </xf>
    <xf numFmtId="204" fontId="5" fillId="0" borderId="0" xfId="669" applyNumberFormat="1" applyFont="1"/>
    <xf numFmtId="204" fontId="5" fillId="0" borderId="36" xfId="669" applyNumberFormat="1" applyFont="1" applyBorder="1"/>
    <xf numFmtId="204" fontId="5" fillId="0" borderId="34" xfId="669" applyNumberFormat="1" applyFont="1" applyBorder="1"/>
    <xf numFmtId="204" fontId="107" fillId="0" borderId="34" xfId="669" applyNumberFormat="1" applyFont="1" applyBorder="1"/>
    <xf numFmtId="204" fontId="5" fillId="0" borderId="0" xfId="669" applyNumberFormat="1" applyFont="1" applyFill="1" applyAlignment="1">
      <alignment horizontal="right"/>
    </xf>
    <xf numFmtId="204" fontId="5" fillId="0" borderId="34" xfId="669" applyNumberFormat="1" applyFont="1" applyFill="1" applyBorder="1" applyAlignment="1">
      <alignment horizontal="right"/>
    </xf>
    <xf numFmtId="2" fontId="5" fillId="0" borderId="0" xfId="0" applyNumberFormat="1" applyFont="1" applyFill="1"/>
    <xf numFmtId="203" fontId="5" fillId="0" borderId="0" xfId="0" applyNumberFormat="1" applyFont="1" applyFill="1"/>
    <xf numFmtId="3" fontId="107" fillId="0" borderId="0" xfId="0" applyNumberFormat="1" applyFont="1" applyBorder="1" applyAlignment="1">
      <alignment horizontal="right"/>
    </xf>
    <xf numFmtId="2" fontId="5" fillId="0" borderId="0" xfId="0" applyNumberFormat="1" applyFont="1" applyBorder="1"/>
    <xf numFmtId="203" fontId="5" fillId="0" borderId="0" xfId="669" applyNumberFormat="1" applyFont="1" applyAlignment="1">
      <alignment horizontal="right"/>
    </xf>
    <xf numFmtId="203" fontId="5" fillId="0" borderId="34" xfId="669" applyNumberFormat="1" applyFont="1" applyBorder="1" applyAlignment="1">
      <alignment horizontal="right"/>
    </xf>
    <xf numFmtId="203" fontId="5" fillId="0" borderId="34" xfId="0" applyNumberFormat="1" applyFont="1" applyBorder="1"/>
    <xf numFmtId="203" fontId="5" fillId="0" borderId="34" xfId="0" applyNumberFormat="1" applyFont="1" applyBorder="1" applyAlignment="1">
      <alignment horizontal="right"/>
    </xf>
    <xf numFmtId="199"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184" fontId="5" fillId="0" borderId="0" xfId="669" applyNumberFormat="1" applyFont="1" applyFill="1" applyBorder="1" applyAlignment="1">
      <alignment vertical="center"/>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744" applyNumberFormat="1" applyFont="1" applyFill="1" applyBorder="1"/>
    <xf numFmtId="200" fontId="5" fillId="0" borderId="0" xfId="669" applyNumberFormat="1" applyFont="1" applyAlignment="1">
      <alignment horizontal="right"/>
    </xf>
    <xf numFmtId="170" fontId="55" fillId="0" borderId="0" xfId="744" applyNumberFormat="1" applyFont="1" applyFill="1" applyBorder="1" applyAlignment="1">
      <alignment vertical="top"/>
    </xf>
    <xf numFmtId="170" fontId="5" fillId="0" borderId="0" xfId="669" applyNumberFormat="1" applyFont="1" applyAlignment="1">
      <alignment horizontal="right"/>
    </xf>
    <xf numFmtId="184" fontId="107" fillId="0" borderId="0" xfId="669" applyNumberFormat="1" applyFont="1" applyAlignment="1">
      <alignment horizontal="center" vertical="top"/>
    </xf>
    <xf numFmtId="198" fontId="5" fillId="0" borderId="0" xfId="669" applyNumberFormat="1" applyFont="1" applyAlignment="1">
      <alignment horizontal="center" vertical="top"/>
    </xf>
    <xf numFmtId="184" fontId="5" fillId="0" borderId="0" xfId="669" applyNumberFormat="1" applyFont="1" applyAlignment="1">
      <alignment horizontal="center" vertical="top"/>
    </xf>
    <xf numFmtId="184" fontId="107" fillId="0" borderId="0" xfId="669" applyNumberFormat="1" applyFont="1" applyAlignment="1"/>
    <xf numFmtId="198" fontId="5" fillId="0" borderId="0" xfId="669" applyNumberFormat="1" applyFont="1" applyAlignment="1"/>
    <xf numFmtId="184" fontId="5" fillId="0" borderId="0" xfId="669" applyNumberFormat="1" applyFont="1" applyAlignment="1"/>
    <xf numFmtId="204" fontId="5" fillId="0" borderId="0" xfId="0" applyNumberFormat="1" applyFont="1"/>
    <xf numFmtId="0" fontId="5" fillId="0" borderId="39" xfId="0" applyFont="1" applyBorder="1"/>
    <xf numFmtId="0" fontId="5" fillId="0" borderId="0" xfId="0" applyFont="1" applyFill="1" applyAlignment="1">
      <alignment horizontal="right"/>
    </xf>
    <xf numFmtId="184" fontId="5" fillId="0" borderId="0" xfId="669" applyNumberFormat="1" applyFont="1" applyFill="1" applyBorder="1" applyAlignment="1">
      <alignment horizontal="right" vertical="center"/>
    </xf>
    <xf numFmtId="205" fontId="107" fillId="0" borderId="0" xfId="0" applyNumberFormat="1" applyFont="1" applyAlignment="1">
      <alignment horizontal="right" vertical="center"/>
    </xf>
    <xf numFmtId="205" fontId="5" fillId="0" borderId="0" xfId="0" applyNumberFormat="1" applyFont="1" applyAlignment="1">
      <alignment horizontal="right"/>
    </xf>
    <xf numFmtId="200" fontId="5" fillId="0" borderId="0" xfId="0" applyNumberFormat="1" applyFont="1" applyAlignment="1">
      <alignment horizontal="right"/>
    </xf>
    <xf numFmtId="43" fontId="5" fillId="0" borderId="0" xfId="0" applyNumberFormat="1" applyFont="1"/>
    <xf numFmtId="0" fontId="5" fillId="0" borderId="0" xfId="0" applyFont="1" applyAlignment="1">
      <alignment horizontal="left" vertical="top"/>
    </xf>
    <xf numFmtId="204" fontId="5" fillId="0" borderId="39" xfId="669" applyNumberFormat="1" applyFont="1" applyBorder="1"/>
    <xf numFmtId="204" fontId="107" fillId="0" borderId="0" xfId="669" applyNumberFormat="1" applyFont="1"/>
    <xf numFmtId="0" fontId="5" fillId="72" borderId="0" xfId="0" applyFont="1" applyFill="1" applyAlignment="1"/>
    <xf numFmtId="204" fontId="107" fillId="0" borderId="34" xfId="669" applyNumberFormat="1" applyFont="1" applyFill="1" applyBorder="1" applyAlignment="1">
      <alignment horizontal="right"/>
    </xf>
    <xf numFmtId="204" fontId="5" fillId="72" borderId="0" xfId="669" applyNumberFormat="1" applyFont="1" applyFill="1" applyAlignment="1">
      <alignment horizontal="right"/>
    </xf>
    <xf numFmtId="199"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34" xfId="669" applyNumberFormat="1" applyFont="1" applyFill="1" applyBorder="1" applyAlignment="1">
      <alignment horizontal="right"/>
    </xf>
    <xf numFmtId="204" fontId="107" fillId="72" borderId="34" xfId="669" applyNumberFormat="1" applyFont="1" applyFill="1" applyBorder="1" applyAlignment="1">
      <alignment horizontal="right"/>
    </xf>
    <xf numFmtId="184" fontId="5" fillId="72" borderId="0" xfId="669" applyNumberFormat="1" applyFont="1" applyFill="1" applyAlignment="1">
      <alignment vertical="center"/>
    </xf>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07" fontId="5" fillId="0" borderId="0" xfId="0" applyNumberFormat="1" applyFont="1"/>
    <xf numFmtId="200" fontId="5" fillId="0" borderId="0" xfId="0" applyNumberFormat="1" applyFont="1"/>
    <xf numFmtId="198" fontId="5" fillId="72" borderId="0" xfId="669" applyNumberFormat="1" applyFont="1" applyFill="1" applyAlignment="1">
      <alignment vertical="center"/>
    </xf>
    <xf numFmtId="184" fontId="5" fillId="72" borderId="0" xfId="669" applyNumberFormat="1" applyFont="1" applyFill="1" applyAlignment="1">
      <alignment horizontal="right"/>
    </xf>
    <xf numFmtId="0" fontId="109" fillId="0" borderId="0" xfId="0" quotePrefix="1" applyFont="1" applyAlignment="1">
      <alignment horizontal="left" vertical="top" wrapText="1"/>
    </xf>
    <xf numFmtId="174" fontId="5" fillId="0" borderId="0" xfId="0" applyNumberFormat="1" applyFont="1"/>
    <xf numFmtId="198" fontId="107" fillId="0" borderId="48" xfId="669" applyNumberFormat="1" applyFont="1" applyFill="1" applyBorder="1" applyAlignment="1">
      <alignment vertical="center"/>
    </xf>
    <xf numFmtId="184" fontId="107" fillId="0" borderId="48" xfId="669" applyNumberFormat="1" applyFont="1" applyFill="1" applyBorder="1" applyAlignment="1">
      <alignment vertical="center"/>
    </xf>
    <xf numFmtId="198" fontId="5" fillId="0" borderId="48" xfId="669" applyNumberFormat="1" applyFont="1" applyFill="1" applyBorder="1" applyAlignment="1">
      <alignment vertical="center"/>
    </xf>
    <xf numFmtId="184" fontId="5" fillId="0" borderId="48" xfId="669" applyNumberFormat="1" applyFont="1" applyFill="1" applyBorder="1" applyAlignment="1">
      <alignment vertical="center"/>
    </xf>
    <xf numFmtId="0" fontId="5" fillId="0" borderId="0" xfId="0" applyFont="1" applyFill="1" applyAlignment="1">
      <alignment horizontal="left" vertical="top" wrapText="1"/>
    </xf>
    <xf numFmtId="0" fontId="5" fillId="0" borderId="0" xfId="0" applyFont="1" applyFill="1" applyAlignment="1">
      <alignment horizontal="left" vertical="top"/>
    </xf>
    <xf numFmtId="0" fontId="5" fillId="0" borderId="35" xfId="0" applyFont="1" applyBorder="1" applyAlignment="1">
      <alignment horizontal="left" wrapText="1"/>
    </xf>
    <xf numFmtId="0" fontId="5" fillId="0" borderId="0" xfId="0" applyFont="1" applyFill="1" applyAlignment="1">
      <alignment horizontal="left" vertical="top" wrapText="1"/>
    </xf>
    <xf numFmtId="0" fontId="5" fillId="0" borderId="0" xfId="0" applyFont="1" applyFill="1" applyAlignment="1">
      <alignment horizontal="left" vertical="top"/>
    </xf>
    <xf numFmtId="0" fontId="109" fillId="0" borderId="0" xfId="0" quotePrefix="1" applyFont="1" applyAlignment="1">
      <alignment horizontal="left" vertical="top" wrapText="1"/>
    </xf>
    <xf numFmtId="3" fontId="106" fillId="0" borderId="0" xfId="0" applyNumberFormat="1" applyFont="1" applyAlignment="1"/>
    <xf numFmtId="17" fontId="106" fillId="0" borderId="0" xfId="0" quotePrefix="1" applyNumberFormat="1" applyFont="1" applyAlignment="1"/>
    <xf numFmtId="0" fontId="107" fillId="0" borderId="0" xfId="0" applyFont="1" applyAlignment="1">
      <alignment wrapText="1"/>
    </xf>
    <xf numFmtId="0" fontId="5" fillId="0" borderId="0" xfId="0" applyFont="1" applyBorder="1" applyAlignment="1">
      <alignment wrapText="1"/>
    </xf>
  </cellXfs>
  <cellStyles count="746">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xfId="669" builtinId="3"/>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2 2" xfId="714" xr:uid="{00000000-0005-0000-0000-000081010000}"/>
    <cellStyle name="Comma [0] 5 2" xfId="671" xr:uid="{00000000-0005-0000-0000-000082010000}"/>
    <cellStyle name="Comma [1]_BV204 DCF Model" xfId="386" xr:uid="{00000000-0005-0000-0000-000083010000}"/>
    <cellStyle name="Comma 10" xfId="387" xr:uid="{00000000-0005-0000-0000-000084010000}"/>
    <cellStyle name="Comma 10 2" xfId="715" xr:uid="{00000000-0005-0000-0000-000085010000}"/>
    <cellStyle name="Comma 11" xfId="388" xr:uid="{00000000-0005-0000-0000-000086010000}"/>
    <cellStyle name="Comma 11 2" xfId="716" xr:uid="{00000000-0005-0000-0000-000087010000}"/>
    <cellStyle name="Comma 12" xfId="389" xr:uid="{00000000-0005-0000-0000-000088010000}"/>
    <cellStyle name="Comma 13" xfId="390" xr:uid="{00000000-0005-0000-0000-000089010000}"/>
    <cellStyle name="Comma 14" xfId="391" xr:uid="{00000000-0005-0000-0000-00008A010000}"/>
    <cellStyle name="Comma 14 2" xfId="717" xr:uid="{00000000-0005-0000-0000-00008B010000}"/>
    <cellStyle name="Comma 15" xfId="392" xr:uid="{00000000-0005-0000-0000-00008C010000}"/>
    <cellStyle name="Comma 15 2" xfId="718" xr:uid="{00000000-0005-0000-0000-00008D010000}"/>
    <cellStyle name="Comma 16" xfId="393" xr:uid="{00000000-0005-0000-0000-00008E010000}"/>
    <cellStyle name="Comma 2" xfId="394" xr:uid="{00000000-0005-0000-0000-00008F010000}"/>
    <cellStyle name="Comma 2 14" xfId="744" xr:uid="{00000000-0005-0000-0000-000090010000}"/>
    <cellStyle name="Comma 2 2" xfId="395" xr:uid="{00000000-0005-0000-0000-000091010000}"/>
    <cellStyle name="Comma 2 2 2" xfId="720" xr:uid="{00000000-0005-0000-0000-000092010000}"/>
    <cellStyle name="Comma 2 3" xfId="719" xr:uid="{00000000-0005-0000-0000-000093010000}"/>
    <cellStyle name="Comma 3" xfId="396" xr:uid="{00000000-0005-0000-0000-000094010000}"/>
    <cellStyle name="Comma 3 2" xfId="397" xr:uid="{00000000-0005-0000-0000-000095010000}"/>
    <cellStyle name="Comma 3 2 2" xfId="722" xr:uid="{00000000-0005-0000-0000-000096010000}"/>
    <cellStyle name="Comma 3 3" xfId="721" xr:uid="{00000000-0005-0000-0000-000097010000}"/>
    <cellStyle name="Comma 4" xfId="398" xr:uid="{00000000-0005-0000-0000-000098010000}"/>
    <cellStyle name="Comma 4 2" xfId="399" xr:uid="{00000000-0005-0000-0000-000099010000}"/>
    <cellStyle name="Comma 4 3" xfId="723" xr:uid="{00000000-0005-0000-0000-00009A010000}"/>
    <cellStyle name="Comma 5" xfId="400" xr:uid="{00000000-0005-0000-0000-00009B010000}"/>
    <cellStyle name="Comma 6" xfId="401" xr:uid="{00000000-0005-0000-0000-00009C010000}"/>
    <cellStyle name="Comma 6 2" xfId="724" xr:uid="{00000000-0005-0000-0000-00009D010000}"/>
    <cellStyle name="Comma 7" xfId="402" xr:uid="{00000000-0005-0000-0000-00009E010000}"/>
    <cellStyle name="Comma 7 2" xfId="725" xr:uid="{00000000-0005-0000-0000-00009F010000}"/>
    <cellStyle name="Comma 8" xfId="403" xr:uid="{00000000-0005-0000-0000-0000A0010000}"/>
    <cellStyle name="Comma 8 2" xfId="726" xr:uid="{00000000-0005-0000-0000-0000A1010000}"/>
    <cellStyle name="Comma 9" xfId="404" xr:uid="{00000000-0005-0000-0000-0000A2010000}"/>
    <cellStyle name="Comma 9 2" xfId="727" xr:uid="{00000000-0005-0000-0000-0000A3010000}"/>
    <cellStyle name="Copied" xfId="405" xr:uid="{00000000-0005-0000-0000-0000A4010000}"/>
    <cellStyle name="CPdollnum" xfId="406" xr:uid="{00000000-0005-0000-0000-0000A5010000}"/>
    <cellStyle name="CPgennum" xfId="407" xr:uid="{00000000-0005-0000-0000-0000A6010000}"/>
    <cellStyle name="CPgennum 2" xfId="728" xr:uid="{00000000-0005-0000-0000-0000A7010000}"/>
    <cellStyle name="cpoilnum" xfId="408" xr:uid="{00000000-0005-0000-0000-0000A8010000}"/>
    <cellStyle name="CPPerCent" xfId="409" xr:uid="{00000000-0005-0000-0000-0000A9010000}"/>
    <cellStyle name="CPpershare" xfId="410" xr:uid="{00000000-0005-0000-0000-0000AA010000}"/>
    <cellStyle name="CPpersharenodoll" xfId="411" xr:uid="{00000000-0005-0000-0000-0000AB010000}"/>
    <cellStyle name="CPpersharenodoll 2" xfId="729" xr:uid="{00000000-0005-0000-0000-0000AC010000}"/>
    <cellStyle name="Credit" xfId="412" xr:uid="{00000000-0005-0000-0000-0000AD010000}"/>
    <cellStyle name="Credit subtotal" xfId="413" xr:uid="{00000000-0005-0000-0000-0000AE010000}"/>
    <cellStyle name="Credit subtotal 2" xfId="713" xr:uid="{00000000-0005-0000-0000-0000AF010000}"/>
    <cellStyle name="Credit Total" xfId="414" xr:uid="{00000000-0005-0000-0000-0000B0010000}"/>
    <cellStyle name="Currency [0]b" xfId="415" xr:uid="{00000000-0005-0000-0000-0000B1010000}"/>
    <cellStyle name="currency(2)" xfId="416" xr:uid="{00000000-0005-0000-0000-0000B2010000}"/>
    <cellStyle name="currentperiod" xfId="417" xr:uid="{00000000-0005-0000-0000-0000B3010000}"/>
    <cellStyle name="currentperiod 2" xfId="712" xr:uid="{00000000-0005-0000-0000-0000B4010000}"/>
    <cellStyle name="currentperiod 3" xfId="733" xr:uid="{00000000-0005-0000-0000-0000B5010000}"/>
    <cellStyle name="date" xfId="418" xr:uid="{00000000-0005-0000-0000-0000B6010000}"/>
    <cellStyle name="Debit" xfId="419" xr:uid="{00000000-0005-0000-0000-0000B7010000}"/>
    <cellStyle name="Debit subtotal" xfId="420" xr:uid="{00000000-0005-0000-0000-0000B8010000}"/>
    <cellStyle name="Debit subtotal 2" xfId="711" xr:uid="{00000000-0005-0000-0000-0000B9010000}"/>
    <cellStyle name="Debit Total" xfId="421" xr:uid="{00000000-0005-0000-0000-0000BA010000}"/>
    <cellStyle name="Debit_T9. Sale Details" xfId="422" xr:uid="{00000000-0005-0000-0000-0000BB010000}"/>
    <cellStyle name="Dezimal [0]_NEGS" xfId="423" xr:uid="{00000000-0005-0000-0000-0000BC010000}"/>
    <cellStyle name="Dezimal_NEGS" xfId="424" xr:uid="{00000000-0005-0000-0000-0000BD010000}"/>
    <cellStyle name="dollars" xfId="425" xr:uid="{00000000-0005-0000-0000-0000BE010000}"/>
    <cellStyle name="Dziesiętny_Arkusz2" xfId="426" xr:uid="{00000000-0005-0000-0000-0000BF010000}"/>
    <cellStyle name="Entered" xfId="427" xr:uid="{00000000-0005-0000-0000-0000C0010000}"/>
    <cellStyle name="Euro" xfId="428" xr:uid="{00000000-0005-0000-0000-0000C1010000}"/>
    <cellStyle name="footnote" xfId="429" xr:uid="{00000000-0005-0000-0000-0000C2010000}"/>
    <cellStyle name="footnote 2" xfId="730" xr:uid="{00000000-0005-0000-0000-0000C3010000}"/>
    <cellStyle name="FSTitle" xfId="430" xr:uid="{00000000-0005-0000-0000-0000C4010000}"/>
    <cellStyle name="Gen2dec" xfId="431" xr:uid="{00000000-0005-0000-0000-0000C5010000}"/>
    <cellStyle name="Gen2dec 2" xfId="731" xr:uid="{00000000-0005-0000-0000-0000C6010000}"/>
    <cellStyle name="gennumbers" xfId="432" xr:uid="{00000000-0005-0000-0000-0000C7010000}"/>
    <cellStyle name="gennumbers 2" xfId="732" xr:uid="{00000000-0005-0000-0000-0000C8010000}"/>
    <cellStyle name="gennumdollar" xfId="433" xr:uid="{00000000-0005-0000-0000-0000C9010000}"/>
    <cellStyle name="Grey" xfId="434" xr:uid="{00000000-0005-0000-0000-0000CA010000}"/>
    <cellStyle name="Head 1" xfId="435" xr:uid="{00000000-0005-0000-0000-0000CB010000}"/>
    <cellStyle name="Header1" xfId="436" xr:uid="{00000000-0005-0000-0000-0000CC010000}"/>
    <cellStyle name="Header2" xfId="437" xr:uid="{00000000-0005-0000-0000-0000CD010000}"/>
    <cellStyle name="Header2 2" xfId="710" xr:uid="{00000000-0005-0000-0000-0000CE010000}"/>
    <cellStyle name="Header2 3" xfId="734" xr:uid="{00000000-0005-0000-0000-0000CF010000}"/>
    <cellStyle name="Heading" xfId="438" xr:uid="{00000000-0005-0000-0000-0000D0010000}"/>
    <cellStyle name="HEADINGS" xfId="439" xr:uid="{00000000-0005-0000-0000-0000D1010000}"/>
    <cellStyle name="HEADINGSTOP" xfId="440" xr:uid="{00000000-0005-0000-0000-0000D2010000}"/>
    <cellStyle name="Hyperlink 2" xfId="441" xr:uid="{00000000-0005-0000-0000-0000D3010000}"/>
    <cellStyle name="Input [yellow]" xfId="442" xr:uid="{00000000-0005-0000-0000-0000D4010000}"/>
    <cellStyle name="Input UBS" xfId="443" xr:uid="{00000000-0005-0000-0000-0000D5010000}"/>
    <cellStyle name="measure" xfId="444" xr:uid="{00000000-0005-0000-0000-0000D6010000}"/>
    <cellStyle name="Milliers [0]_Classeur1 Graphique 1" xfId="445" xr:uid="{00000000-0005-0000-0000-0000D7010000}"/>
    <cellStyle name="Milliers_Classeur1 Graphique 1" xfId="446" xr:uid="{00000000-0005-0000-0000-0000D8010000}"/>
    <cellStyle name="Monétaire [0]_ARCOCUR1" xfId="447" xr:uid="{00000000-0005-0000-0000-0000D9010000}"/>
    <cellStyle name="Monétaire_ARCOCUR1" xfId="448" xr:uid="{00000000-0005-0000-0000-0000DA010000}"/>
    <cellStyle name="Multiple" xfId="449" xr:uid="{00000000-0005-0000-0000-0000DB010000}"/>
    <cellStyle name="Normal" xfId="0" builtinId="0"/>
    <cellStyle name="Normal - Style1" xfId="450" xr:uid="{00000000-0005-0000-0000-0000DC010000}"/>
    <cellStyle name="Normal 10" xfId="451" xr:uid="{00000000-0005-0000-0000-0000DD010000}"/>
    <cellStyle name="Normal 11" xfId="452" xr:uid="{00000000-0005-0000-0000-0000DE010000}"/>
    <cellStyle name="Normal 12" xfId="453" xr:uid="{00000000-0005-0000-0000-0000DF010000}"/>
    <cellStyle name="Normal 13" xfId="454" xr:uid="{00000000-0005-0000-0000-0000E0010000}"/>
    <cellStyle name="Normal 13 2" xfId="455" xr:uid="{00000000-0005-0000-0000-0000E1010000}"/>
    <cellStyle name="Normal 13 2 11" xfId="745" xr:uid="{00000000-0005-0000-0000-0000E2010000}"/>
    <cellStyle name="Normal 14" xfId="456" xr:uid="{00000000-0005-0000-0000-0000E3010000}"/>
    <cellStyle name="Normal 15" xfId="457" xr:uid="{00000000-0005-0000-0000-0000E4010000}"/>
    <cellStyle name="Normal 15 2" xfId="458" xr:uid="{00000000-0005-0000-0000-0000E5010000}"/>
    <cellStyle name="Normal 16" xfId="459" xr:uid="{00000000-0005-0000-0000-0000E6010000}"/>
    <cellStyle name="Normal 17" xfId="460" xr:uid="{00000000-0005-0000-0000-0000E7010000}"/>
    <cellStyle name="Normal 18" xfId="461" xr:uid="{00000000-0005-0000-0000-0000E8010000}"/>
    <cellStyle name="Normal 19" xfId="462" xr:uid="{00000000-0005-0000-0000-0000E9010000}"/>
    <cellStyle name="Normal 2" xfId="463" xr:uid="{00000000-0005-0000-0000-0000EA010000}"/>
    <cellStyle name="Normal 2 2" xfId="464" xr:uid="{00000000-0005-0000-0000-0000EB010000}"/>
    <cellStyle name="Normal 2 31" xfId="465" xr:uid="{00000000-0005-0000-0000-0000EC010000}"/>
    <cellStyle name="Normal 20" xfId="466" xr:uid="{00000000-0005-0000-0000-0000ED010000}"/>
    <cellStyle name="Normal 21" xfId="467" xr:uid="{00000000-0005-0000-0000-0000EE010000}"/>
    <cellStyle name="Normal 22" xfId="468" xr:uid="{00000000-0005-0000-0000-0000EF010000}"/>
    <cellStyle name="Normal 23" xfId="469" xr:uid="{00000000-0005-0000-0000-0000F0010000}"/>
    <cellStyle name="Normal 24" xfId="470" xr:uid="{00000000-0005-0000-0000-0000F1010000}"/>
    <cellStyle name="Normal 25" xfId="471" xr:uid="{00000000-0005-0000-0000-0000F2010000}"/>
    <cellStyle name="Normal 26" xfId="472" xr:uid="{00000000-0005-0000-0000-0000F3010000}"/>
    <cellStyle name="Normal 27" xfId="473" xr:uid="{00000000-0005-0000-0000-0000F4010000}"/>
    <cellStyle name="Normal 28" xfId="474" xr:uid="{00000000-0005-0000-0000-0000F5010000}"/>
    <cellStyle name="Normal 29" xfId="475" xr:uid="{00000000-0005-0000-0000-0000F6010000}"/>
    <cellStyle name="Normal 3" xfId="476" xr:uid="{00000000-0005-0000-0000-0000F7010000}"/>
    <cellStyle name="Normal 3 2" xfId="477" xr:uid="{00000000-0005-0000-0000-0000F8010000}"/>
    <cellStyle name="Normal 30" xfId="478" xr:uid="{00000000-0005-0000-0000-0000F9010000}"/>
    <cellStyle name="Normal 31" xfId="479" xr:uid="{00000000-0005-0000-0000-0000FA010000}"/>
    <cellStyle name="Normal 4" xfId="480" xr:uid="{00000000-0005-0000-0000-0000FB010000}"/>
    <cellStyle name="Normal 4 16" xfId="481" xr:uid="{00000000-0005-0000-0000-0000FC010000}"/>
    <cellStyle name="Normal 40" xfId="482" xr:uid="{00000000-0005-0000-0000-0000FD010000}"/>
    <cellStyle name="Normal 5" xfId="483" xr:uid="{00000000-0005-0000-0000-0000FE010000}"/>
    <cellStyle name="Normal 6" xfId="484" xr:uid="{00000000-0005-0000-0000-0000FF010000}"/>
    <cellStyle name="Normal 7" xfId="485" xr:uid="{00000000-0005-0000-0000-000000020000}"/>
    <cellStyle name="Normal 8" xfId="486" xr:uid="{00000000-0005-0000-0000-000001020000}"/>
    <cellStyle name="Normal 9" xfId="487" xr:uid="{00000000-0005-0000-0000-000002020000}"/>
    <cellStyle name="Normal1" xfId="488" xr:uid="{00000000-0005-0000-0000-000003020000}"/>
    <cellStyle name="Normalny_Arkusz1" xfId="489" xr:uid="{00000000-0005-0000-0000-000004020000}"/>
    <cellStyle name="oilnumbers" xfId="490" xr:uid="{00000000-0005-0000-0000-000005020000}"/>
    <cellStyle name="per.style" xfId="491" xr:uid="{00000000-0005-0000-0000-000006020000}"/>
    <cellStyle name="Percent" xfId="670" builtinId="5"/>
    <cellStyle name="Percent (0)" xfId="492" xr:uid="{00000000-0005-0000-0000-000007020000}"/>
    <cellStyle name="Percent (0) 2" xfId="493" xr:uid="{00000000-0005-0000-0000-000008020000}"/>
    <cellStyle name="Percent (0)_Состояние по Фонду Скважин sep-dec'2009" xfId="494" xr:uid="{00000000-0005-0000-0000-000009020000}"/>
    <cellStyle name="Percent [2]" xfId="495" xr:uid="{00000000-0005-0000-0000-00000A020000}"/>
    <cellStyle name="Percent 10" xfId="496" xr:uid="{00000000-0005-0000-0000-00000B020000}"/>
    <cellStyle name="Percent 11" xfId="497" xr:uid="{00000000-0005-0000-0000-00000C020000}"/>
    <cellStyle name="Percent 12" xfId="498" xr:uid="{00000000-0005-0000-0000-00000D020000}"/>
    <cellStyle name="Percent 13" xfId="499" xr:uid="{00000000-0005-0000-0000-00000E020000}"/>
    <cellStyle name="Percent 14" xfId="500" xr:uid="{00000000-0005-0000-0000-00000F020000}"/>
    <cellStyle name="Percent 15" xfId="501" xr:uid="{00000000-0005-0000-0000-000010020000}"/>
    <cellStyle name="Percent 2" xfId="502" xr:uid="{00000000-0005-0000-0000-000011020000}"/>
    <cellStyle name="Percent 2 2" xfId="503" xr:uid="{00000000-0005-0000-0000-000012020000}"/>
    <cellStyle name="Percent 3" xfId="504" xr:uid="{00000000-0005-0000-0000-000013020000}"/>
    <cellStyle name="Percent 4" xfId="505" xr:uid="{00000000-0005-0000-0000-000014020000}"/>
    <cellStyle name="Percent 5" xfId="506" xr:uid="{00000000-0005-0000-0000-000015020000}"/>
    <cellStyle name="Percent 6" xfId="507" xr:uid="{00000000-0005-0000-0000-000016020000}"/>
    <cellStyle name="Percent 7" xfId="508" xr:uid="{00000000-0005-0000-0000-000017020000}"/>
    <cellStyle name="Percent 8" xfId="509" xr:uid="{00000000-0005-0000-0000-000018020000}"/>
    <cellStyle name="Percent 9" xfId="510" xr:uid="{00000000-0005-0000-0000-000019020000}"/>
    <cellStyle name="percentgen" xfId="511" xr:uid="{00000000-0005-0000-0000-00001A020000}"/>
    <cellStyle name="PerShare" xfId="512" xr:uid="{00000000-0005-0000-0000-00001B020000}"/>
    <cellStyle name="PerSharenodollar" xfId="513" xr:uid="{00000000-0005-0000-0000-00001C020000}"/>
    <cellStyle name="PerSharenodollar 2" xfId="735" xr:uid="{00000000-0005-0000-0000-00001D020000}"/>
    <cellStyle name="piw#" xfId="514" xr:uid="{00000000-0005-0000-0000-00001E020000}"/>
    <cellStyle name="piw%" xfId="515" xr:uid="{00000000-0005-0000-0000-00001F020000}"/>
    <cellStyle name="Price_Body" xfId="516" xr:uid="{00000000-0005-0000-0000-000020020000}"/>
    <cellStyle name="regstoresfromspecstores" xfId="517" xr:uid="{00000000-0005-0000-0000-000021020000}"/>
    <cellStyle name="RevList" xfId="518" xr:uid="{00000000-0005-0000-0000-000022020000}"/>
    <cellStyle name="SAPBEXaggData" xfId="519" xr:uid="{00000000-0005-0000-0000-000023020000}"/>
    <cellStyle name="SAPBEXaggData 2" xfId="709" xr:uid="{00000000-0005-0000-0000-000024020000}"/>
    <cellStyle name="SAPBEXaggDataEmph" xfId="520" xr:uid="{00000000-0005-0000-0000-000025020000}"/>
    <cellStyle name="SAPBEXaggDataEmph 2" xfId="708" xr:uid="{00000000-0005-0000-0000-000026020000}"/>
    <cellStyle name="SAPBEXaggItem" xfId="521" xr:uid="{00000000-0005-0000-0000-000027020000}"/>
    <cellStyle name="SAPBEXaggItem 2" xfId="707" xr:uid="{00000000-0005-0000-0000-000028020000}"/>
    <cellStyle name="SAPBEXaggItemX" xfId="522" xr:uid="{00000000-0005-0000-0000-000029020000}"/>
    <cellStyle name="SAPBEXaggItemX 2" xfId="706" xr:uid="{00000000-0005-0000-0000-00002A020000}"/>
    <cellStyle name="SAPBEXchaText" xfId="523" xr:uid="{00000000-0005-0000-0000-00002B020000}"/>
    <cellStyle name="SAPBEXexcBad7" xfId="524" xr:uid="{00000000-0005-0000-0000-00002C020000}"/>
    <cellStyle name="SAPBEXexcBad7 2" xfId="705" xr:uid="{00000000-0005-0000-0000-00002D020000}"/>
    <cellStyle name="SAPBEXexcBad8" xfId="525" xr:uid="{00000000-0005-0000-0000-00002E020000}"/>
    <cellStyle name="SAPBEXexcBad8 2" xfId="704" xr:uid="{00000000-0005-0000-0000-00002F020000}"/>
    <cellStyle name="SAPBEXexcBad9" xfId="526" xr:uid="{00000000-0005-0000-0000-000030020000}"/>
    <cellStyle name="SAPBEXexcBad9 2" xfId="703" xr:uid="{00000000-0005-0000-0000-000031020000}"/>
    <cellStyle name="SAPBEXexcCritical4" xfId="527" xr:uid="{00000000-0005-0000-0000-000032020000}"/>
    <cellStyle name="SAPBEXexcCritical4 2" xfId="702" xr:uid="{00000000-0005-0000-0000-000033020000}"/>
    <cellStyle name="SAPBEXexcCritical5" xfId="528" xr:uid="{00000000-0005-0000-0000-000034020000}"/>
    <cellStyle name="SAPBEXexcCritical5 2" xfId="701" xr:uid="{00000000-0005-0000-0000-000035020000}"/>
    <cellStyle name="SAPBEXexcCritical6" xfId="529" xr:uid="{00000000-0005-0000-0000-000036020000}"/>
    <cellStyle name="SAPBEXexcCritical6 2" xfId="700" xr:uid="{00000000-0005-0000-0000-000037020000}"/>
    <cellStyle name="SAPBEXexcGood1" xfId="530" xr:uid="{00000000-0005-0000-0000-000038020000}"/>
    <cellStyle name="SAPBEXexcGood1 2" xfId="699" xr:uid="{00000000-0005-0000-0000-000039020000}"/>
    <cellStyle name="SAPBEXexcGood2" xfId="531" xr:uid="{00000000-0005-0000-0000-00003A020000}"/>
    <cellStyle name="SAPBEXexcGood2 2" xfId="698" xr:uid="{00000000-0005-0000-0000-00003B020000}"/>
    <cellStyle name="SAPBEXexcGood3" xfId="532" xr:uid="{00000000-0005-0000-0000-00003C020000}"/>
    <cellStyle name="SAPBEXexcGood3 2" xfId="697" xr:uid="{00000000-0005-0000-0000-00003D020000}"/>
    <cellStyle name="SAPBEXfilterDrill" xfId="533" xr:uid="{00000000-0005-0000-0000-00003E020000}"/>
    <cellStyle name="SAPBEXfilterItem" xfId="534" xr:uid="{00000000-0005-0000-0000-00003F020000}"/>
    <cellStyle name="SAPBEXfilterText" xfId="535" xr:uid="{00000000-0005-0000-0000-000040020000}"/>
    <cellStyle name="SAPBEXformats" xfId="536" xr:uid="{00000000-0005-0000-0000-000041020000}"/>
    <cellStyle name="SAPBEXformats 2" xfId="696" xr:uid="{00000000-0005-0000-0000-000042020000}"/>
    <cellStyle name="SAPBEXheaderItem" xfId="537" xr:uid="{00000000-0005-0000-0000-000043020000}"/>
    <cellStyle name="SAPBEXheaderText" xfId="538" xr:uid="{00000000-0005-0000-0000-000044020000}"/>
    <cellStyle name="SAPBEXHLevel0" xfId="539" xr:uid="{00000000-0005-0000-0000-000045020000}"/>
    <cellStyle name="SAPBEXHLevel0 2" xfId="695" xr:uid="{00000000-0005-0000-0000-000046020000}"/>
    <cellStyle name="SAPBEXHLevel0X" xfId="540" xr:uid="{00000000-0005-0000-0000-000047020000}"/>
    <cellStyle name="SAPBEXHLevel0X 2" xfId="694" xr:uid="{00000000-0005-0000-0000-000048020000}"/>
    <cellStyle name="SAPBEXHLevel1" xfId="541" xr:uid="{00000000-0005-0000-0000-000049020000}"/>
    <cellStyle name="SAPBEXHLevel1 2" xfId="693" xr:uid="{00000000-0005-0000-0000-00004A020000}"/>
    <cellStyle name="SAPBEXHLevel1X" xfId="542" xr:uid="{00000000-0005-0000-0000-00004B020000}"/>
    <cellStyle name="SAPBEXHLevel1X 2" xfId="692" xr:uid="{00000000-0005-0000-0000-00004C020000}"/>
    <cellStyle name="SAPBEXHLevel2" xfId="543" xr:uid="{00000000-0005-0000-0000-00004D020000}"/>
    <cellStyle name="SAPBEXHLevel2 2" xfId="691" xr:uid="{00000000-0005-0000-0000-00004E020000}"/>
    <cellStyle name="SAPBEXHLevel2X" xfId="544" xr:uid="{00000000-0005-0000-0000-00004F020000}"/>
    <cellStyle name="SAPBEXHLevel2X 2" xfId="690" xr:uid="{00000000-0005-0000-0000-000050020000}"/>
    <cellStyle name="SAPBEXHLevel3" xfId="545" xr:uid="{00000000-0005-0000-0000-000051020000}"/>
    <cellStyle name="SAPBEXHLevel3 2" xfId="689" xr:uid="{00000000-0005-0000-0000-000052020000}"/>
    <cellStyle name="SAPBEXHLevel3X" xfId="546" xr:uid="{00000000-0005-0000-0000-000053020000}"/>
    <cellStyle name="SAPBEXHLevel3X 2" xfId="688" xr:uid="{00000000-0005-0000-0000-000054020000}"/>
    <cellStyle name="SAPBEXresData" xfId="547" xr:uid="{00000000-0005-0000-0000-000055020000}"/>
    <cellStyle name="SAPBEXresData 2" xfId="687" xr:uid="{00000000-0005-0000-0000-000056020000}"/>
    <cellStyle name="SAPBEXresDataEmph" xfId="548" xr:uid="{00000000-0005-0000-0000-000057020000}"/>
    <cellStyle name="SAPBEXresDataEmph 2" xfId="686" xr:uid="{00000000-0005-0000-0000-000058020000}"/>
    <cellStyle name="SAPBEXresItem" xfId="549" xr:uid="{00000000-0005-0000-0000-000059020000}"/>
    <cellStyle name="SAPBEXresItem 2" xfId="685" xr:uid="{00000000-0005-0000-0000-00005A020000}"/>
    <cellStyle name="SAPBEXresItemX" xfId="550" xr:uid="{00000000-0005-0000-0000-00005B020000}"/>
    <cellStyle name="SAPBEXresItemX 2" xfId="684" xr:uid="{00000000-0005-0000-0000-00005C020000}"/>
    <cellStyle name="SAPBEXstdData" xfId="551" xr:uid="{00000000-0005-0000-0000-00005D020000}"/>
    <cellStyle name="SAPBEXstdData 2" xfId="683" xr:uid="{00000000-0005-0000-0000-00005E020000}"/>
    <cellStyle name="SAPBEXstdDataEmph" xfId="552" xr:uid="{00000000-0005-0000-0000-00005F020000}"/>
    <cellStyle name="SAPBEXstdDataEmph 2" xfId="682" xr:uid="{00000000-0005-0000-0000-000060020000}"/>
    <cellStyle name="SAPBEXstdItem" xfId="553" xr:uid="{00000000-0005-0000-0000-000061020000}"/>
    <cellStyle name="SAPBEXstdItem 2" xfId="681" xr:uid="{00000000-0005-0000-0000-000062020000}"/>
    <cellStyle name="SAPBEXstdItemX" xfId="554" xr:uid="{00000000-0005-0000-0000-000063020000}"/>
    <cellStyle name="SAPBEXstdItemX 2" xfId="680" xr:uid="{00000000-0005-0000-0000-000064020000}"/>
    <cellStyle name="SAPBEXtitle" xfId="555" xr:uid="{00000000-0005-0000-0000-000065020000}"/>
    <cellStyle name="SAPBEXundefined" xfId="556" xr:uid="{00000000-0005-0000-0000-000066020000}"/>
    <cellStyle name="SAPBEXundefined 2" xfId="679" xr:uid="{00000000-0005-0000-0000-000067020000}"/>
    <cellStyle name="SHADEDSTORES" xfId="557" xr:uid="{00000000-0005-0000-0000-000068020000}"/>
    <cellStyle name="SHADEDSTORES 2" xfId="678" xr:uid="{00000000-0005-0000-0000-000069020000}"/>
    <cellStyle name="SHADEDSTORES 3" xfId="736" xr:uid="{00000000-0005-0000-0000-00006A020000}"/>
    <cellStyle name="specstores" xfId="558" xr:uid="{00000000-0005-0000-0000-00006B020000}"/>
    <cellStyle name="Standard_Budget revision 2000" xfId="559" xr:uid="{00000000-0005-0000-0000-00006C020000}"/>
    <cellStyle name="Style 1" xfId="560" xr:uid="{00000000-0005-0000-0000-00006D020000}"/>
    <cellStyle name="Style 1 2" xfId="561" xr:uid="{00000000-0005-0000-0000-00006E020000}"/>
    <cellStyle name="Style 1 3" xfId="562" xr:uid="{00000000-0005-0000-0000-00006F020000}"/>
    <cellStyle name="Subtotal" xfId="563" xr:uid="{00000000-0005-0000-0000-000070020000}"/>
    <cellStyle name="Tickmark" xfId="564" xr:uid="{00000000-0005-0000-0000-000071020000}"/>
    <cellStyle name="timeperiod" xfId="565" xr:uid="{00000000-0005-0000-0000-000072020000}"/>
    <cellStyle name="ulphu" xfId="566" xr:uid="{00000000-0005-0000-0000-000073020000}"/>
    <cellStyle name="ulphu 2" xfId="567" xr:uid="{00000000-0005-0000-0000-000074020000}"/>
    <cellStyle name="ulphu_01-456 Crude Oil Trucking Apr'08 v1 " xfId="568" xr:uid="{00000000-0005-0000-0000-000075020000}"/>
    <cellStyle name="urvey" xfId="569" xr:uid="{00000000-0005-0000-0000-000076020000}"/>
    <cellStyle name="Year" xfId="570" xr:uid="{00000000-0005-0000-0000-000077020000}"/>
    <cellStyle name="Year 2" xfId="677" xr:uid="{00000000-0005-0000-0000-000078020000}"/>
    <cellStyle name="Year 3" xfId="737" xr:uid="{00000000-0005-0000-0000-000079020000}"/>
    <cellStyle name="Акцент1" xfId="571" xr:uid="{00000000-0005-0000-0000-00007A020000}"/>
    <cellStyle name="Акцент1 2" xfId="572" xr:uid="{00000000-0005-0000-0000-00007B020000}"/>
    <cellStyle name="Акцент2" xfId="573" xr:uid="{00000000-0005-0000-0000-00007C020000}"/>
    <cellStyle name="Акцент2 2" xfId="574" xr:uid="{00000000-0005-0000-0000-00007D020000}"/>
    <cellStyle name="Акцент3" xfId="575" xr:uid="{00000000-0005-0000-0000-00007E020000}"/>
    <cellStyle name="Акцент3 2" xfId="576" xr:uid="{00000000-0005-0000-0000-00007F020000}"/>
    <cellStyle name="Акцент4" xfId="577" xr:uid="{00000000-0005-0000-0000-000080020000}"/>
    <cellStyle name="Акцент4 2" xfId="578" xr:uid="{00000000-0005-0000-0000-000081020000}"/>
    <cellStyle name="Акцент5" xfId="579" xr:uid="{00000000-0005-0000-0000-000082020000}"/>
    <cellStyle name="Акцент5 2" xfId="580" xr:uid="{00000000-0005-0000-0000-000083020000}"/>
    <cellStyle name="Акцент6" xfId="581" xr:uid="{00000000-0005-0000-0000-000084020000}"/>
    <cellStyle name="Акцент6 2" xfId="582" xr:uid="{00000000-0005-0000-0000-000085020000}"/>
    <cellStyle name="Беззащитный" xfId="583" xr:uid="{00000000-0005-0000-0000-000086020000}"/>
    <cellStyle name="Ввод " xfId="584" xr:uid="{00000000-0005-0000-0000-000087020000}"/>
    <cellStyle name="Ввод  2" xfId="585" xr:uid="{00000000-0005-0000-0000-000088020000}"/>
    <cellStyle name="Ввод  3" xfId="676" xr:uid="{00000000-0005-0000-0000-000089020000}"/>
    <cellStyle name="Вывод" xfId="586" xr:uid="{00000000-0005-0000-0000-00008A020000}"/>
    <cellStyle name="Вывод 2" xfId="587" xr:uid="{00000000-0005-0000-0000-00008B020000}"/>
    <cellStyle name="Вывод 3" xfId="675" xr:uid="{00000000-0005-0000-0000-00008C020000}"/>
    <cellStyle name="Вычисление" xfId="588" xr:uid="{00000000-0005-0000-0000-00008D020000}"/>
    <cellStyle name="Вычисление 2" xfId="589" xr:uid="{00000000-0005-0000-0000-00008E020000}"/>
    <cellStyle name="Вычисление 3" xfId="674" xr:uid="{00000000-0005-0000-0000-00008F020000}"/>
    <cellStyle name="Гиперссылка" xfId="590" xr:uid="{00000000-0005-0000-0000-000090020000}"/>
    <cellStyle name="Денежный 2" xfId="591" xr:uid="{00000000-0005-0000-0000-000091020000}"/>
    <cellStyle name="Заголовок 1" xfId="592" xr:uid="{00000000-0005-0000-0000-000092020000}"/>
    <cellStyle name="Заголовок 1 2" xfId="593" xr:uid="{00000000-0005-0000-0000-000093020000}"/>
    <cellStyle name="Заголовок 2" xfId="594" xr:uid="{00000000-0005-0000-0000-000094020000}"/>
    <cellStyle name="Заголовок 2 2" xfId="595" xr:uid="{00000000-0005-0000-0000-000095020000}"/>
    <cellStyle name="Заголовок 3" xfId="596" xr:uid="{00000000-0005-0000-0000-000096020000}"/>
    <cellStyle name="Заголовок 3 2" xfId="597" xr:uid="{00000000-0005-0000-0000-000097020000}"/>
    <cellStyle name="Заголовок 4" xfId="598" xr:uid="{00000000-0005-0000-0000-000098020000}"/>
    <cellStyle name="Заголовок 4 2" xfId="599" xr:uid="{00000000-0005-0000-0000-000099020000}"/>
    <cellStyle name="Защитный" xfId="600" xr:uid="{00000000-0005-0000-0000-00009A020000}"/>
    <cellStyle name="Итог" xfId="601" xr:uid="{00000000-0005-0000-0000-00009B020000}"/>
    <cellStyle name="Итог 2" xfId="602" xr:uid="{00000000-0005-0000-0000-00009C020000}"/>
    <cellStyle name="Итог 3" xfId="673" xr:uid="{00000000-0005-0000-0000-00009D020000}"/>
    <cellStyle name="КАНДАГАЧ тел3-33-96" xfId="603" xr:uid="{00000000-0005-0000-0000-00009E020000}"/>
    <cellStyle name="Контрольная ячейка" xfId="604" xr:uid="{00000000-0005-0000-0000-00009F020000}"/>
    <cellStyle name="Контрольная ячейка 2" xfId="605" xr:uid="{00000000-0005-0000-0000-0000A0020000}"/>
    <cellStyle name="Название" xfId="606" xr:uid="{00000000-0005-0000-0000-0000A1020000}"/>
    <cellStyle name="Нейтральный" xfId="607" xr:uid="{00000000-0005-0000-0000-0000A2020000}"/>
    <cellStyle name="Нейтральный 2" xfId="608" xr:uid="{00000000-0005-0000-0000-0000A3020000}"/>
    <cellStyle name="Обычный 10" xfId="609" xr:uid="{00000000-0005-0000-0000-0000A5020000}"/>
    <cellStyle name="Обычный 11" xfId="610" xr:uid="{00000000-0005-0000-0000-0000A6020000}"/>
    <cellStyle name="Обычный 12" xfId="611" xr:uid="{00000000-0005-0000-0000-0000A7020000}"/>
    <cellStyle name="Обычный 13 2" xfId="612" xr:uid="{00000000-0005-0000-0000-0000A8020000}"/>
    <cellStyle name="Обычный 2" xfId="613" xr:uid="{00000000-0005-0000-0000-0000A9020000}"/>
    <cellStyle name="Обычный 2 2" xfId="614" xr:uid="{00000000-0005-0000-0000-0000AA020000}"/>
    <cellStyle name="Обычный 2 3" xfId="615" xr:uid="{00000000-0005-0000-0000-0000AB020000}"/>
    <cellStyle name="Обычный 3" xfId="616" xr:uid="{00000000-0005-0000-0000-0000AC020000}"/>
    <cellStyle name="Обычный 3 2" xfId="617" xr:uid="{00000000-0005-0000-0000-0000AD020000}"/>
    <cellStyle name="Обычный 4" xfId="618" xr:uid="{00000000-0005-0000-0000-0000AE020000}"/>
    <cellStyle name="Обычный 4 2" xfId="619" xr:uid="{00000000-0005-0000-0000-0000AF020000}"/>
    <cellStyle name="Обычный 5" xfId="620" xr:uid="{00000000-0005-0000-0000-0000B0020000}"/>
    <cellStyle name="Обычный 5 2" xfId="621" xr:uid="{00000000-0005-0000-0000-0000B1020000}"/>
    <cellStyle name="Обычный 6" xfId="622" xr:uid="{00000000-0005-0000-0000-0000B2020000}"/>
    <cellStyle name="Обычный 7" xfId="623" xr:uid="{00000000-0005-0000-0000-0000B3020000}"/>
    <cellStyle name="Обычный 7 2" xfId="624" xr:uid="{00000000-0005-0000-0000-0000B4020000}"/>
    <cellStyle name="Обычный 8" xfId="625" xr:uid="{00000000-0005-0000-0000-0000B5020000}"/>
    <cellStyle name="Обычный 9" xfId="626" xr:uid="{00000000-0005-0000-0000-0000B6020000}"/>
    <cellStyle name="Открывавшаяся гиперссылка" xfId="627" xr:uid="{00000000-0005-0000-0000-0000B7020000}"/>
    <cellStyle name="Плохой" xfId="628" xr:uid="{00000000-0005-0000-0000-0000B8020000}"/>
    <cellStyle name="Плохой 2" xfId="629" xr:uid="{00000000-0005-0000-0000-0000B9020000}"/>
    <cellStyle name="Пояснение" xfId="630" xr:uid="{00000000-0005-0000-0000-0000BA020000}"/>
    <cellStyle name="Пояснение 2" xfId="631" xr:uid="{00000000-0005-0000-0000-0000BB020000}"/>
    <cellStyle name="Примечание" xfId="632" xr:uid="{00000000-0005-0000-0000-0000BC020000}"/>
    <cellStyle name="Примечание 2" xfId="633" xr:uid="{00000000-0005-0000-0000-0000BD020000}"/>
    <cellStyle name="Примечание 3" xfId="672" xr:uid="{00000000-0005-0000-0000-0000BE020000}"/>
    <cellStyle name="Процентный 2" xfId="634" xr:uid="{00000000-0005-0000-0000-0000C0020000}"/>
    <cellStyle name="Процентный 2 2" xfId="635" xr:uid="{00000000-0005-0000-0000-0000C1020000}"/>
    <cellStyle name="Процентный 3" xfId="636" xr:uid="{00000000-0005-0000-0000-0000C2020000}"/>
    <cellStyle name="Процентный 4" xfId="637" xr:uid="{00000000-0005-0000-0000-0000C3020000}"/>
    <cellStyle name="Процентный 5" xfId="638" xr:uid="{00000000-0005-0000-0000-0000C4020000}"/>
    <cellStyle name="Процентный 6" xfId="639" xr:uid="{00000000-0005-0000-0000-0000C5020000}"/>
    <cellStyle name="Процентный 7" xfId="640" xr:uid="{00000000-0005-0000-0000-0000C6020000}"/>
    <cellStyle name="Процентный 8" xfId="641" xr:uid="{00000000-0005-0000-0000-0000C7020000}"/>
    <cellStyle name="Процентный 9" xfId="642" xr:uid="{00000000-0005-0000-0000-0000C8020000}"/>
    <cellStyle name="Процентный 9 2" xfId="643" xr:uid="{00000000-0005-0000-0000-0000C9020000}"/>
    <cellStyle name="Связанная ячейка" xfId="644" xr:uid="{00000000-0005-0000-0000-0000CA020000}"/>
    <cellStyle name="Связанная ячейка 2" xfId="645" xr:uid="{00000000-0005-0000-0000-0000CB020000}"/>
    <cellStyle name="Стиль 1" xfId="646" xr:uid="{00000000-0005-0000-0000-0000CC020000}"/>
    <cellStyle name="Стиль 1 2" xfId="647" xr:uid="{00000000-0005-0000-0000-0000CD020000}"/>
    <cellStyle name="Стиль 1 3" xfId="648" xr:uid="{00000000-0005-0000-0000-0000CE020000}"/>
    <cellStyle name="Стиль_названий" xfId="649" xr:uid="{00000000-0005-0000-0000-0000CF020000}"/>
    <cellStyle name="Текст предупреждения" xfId="650" xr:uid="{00000000-0005-0000-0000-0000D0020000}"/>
    <cellStyle name="Текст предупреждения 2" xfId="651" xr:uid="{00000000-0005-0000-0000-0000D1020000}"/>
    <cellStyle name="Тысячи [0]_3Com" xfId="652" xr:uid="{00000000-0005-0000-0000-0000D2020000}"/>
    <cellStyle name="Тысячи_3Com" xfId="653" xr:uid="{00000000-0005-0000-0000-0000D3020000}"/>
    <cellStyle name="Финансовый 10" xfId="654" xr:uid="{00000000-0005-0000-0000-0000D5020000}"/>
    <cellStyle name="Финансовый 10 2" xfId="738" xr:uid="{00000000-0005-0000-0000-0000D6020000}"/>
    <cellStyle name="Финансовый 2" xfId="655" xr:uid="{00000000-0005-0000-0000-0000D7020000}"/>
    <cellStyle name="Финансовый 2 2" xfId="656" xr:uid="{00000000-0005-0000-0000-0000D8020000}"/>
    <cellStyle name="Финансовый 2 2 2" xfId="739" xr:uid="{00000000-0005-0000-0000-0000D9020000}"/>
    <cellStyle name="Финансовый 3" xfId="657" xr:uid="{00000000-0005-0000-0000-0000DA020000}"/>
    <cellStyle name="Финансовый 3 2" xfId="658" xr:uid="{00000000-0005-0000-0000-0000DB020000}"/>
    <cellStyle name="Финансовый 3 2 2" xfId="741" xr:uid="{00000000-0005-0000-0000-0000DC020000}"/>
    <cellStyle name="Финансовый 3 3" xfId="740" xr:uid="{00000000-0005-0000-0000-0000DD020000}"/>
    <cellStyle name="Финансовый 4" xfId="659" xr:uid="{00000000-0005-0000-0000-0000DE020000}"/>
    <cellStyle name="Финансовый 4 2" xfId="742" xr:uid="{00000000-0005-0000-0000-0000DF020000}"/>
    <cellStyle name="Финансовый 5" xfId="660" xr:uid="{00000000-0005-0000-0000-0000E0020000}"/>
    <cellStyle name="Финансовый 6" xfId="661" xr:uid="{00000000-0005-0000-0000-0000E1020000}"/>
    <cellStyle name="Финансовый 7" xfId="662" xr:uid="{00000000-0005-0000-0000-0000E2020000}"/>
    <cellStyle name="Финансовый 8" xfId="663" xr:uid="{00000000-0005-0000-0000-0000E3020000}"/>
    <cellStyle name="Финансовый 9" xfId="664" xr:uid="{00000000-0005-0000-0000-0000E4020000}"/>
    <cellStyle name="Финансовый 9 2" xfId="743" xr:uid="{00000000-0005-0000-0000-0000E5020000}"/>
    <cellStyle name="Хороший" xfId="665" xr:uid="{00000000-0005-0000-0000-0000E6020000}"/>
    <cellStyle name="Хороший 2" xfId="666" xr:uid="{00000000-0005-0000-0000-0000E7020000}"/>
    <cellStyle name="Џђћ–…ќ’ќ›‰" xfId="667" xr:uid="{00000000-0005-0000-0000-0000E8020000}"/>
    <cellStyle name="常规_Sheet1" xfId="668" xr:uid="{00000000-0005-0000-0000-0000E9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election activeCell="E18" sqref="E18"/>
    </sheetView>
  </sheetViews>
  <sheetFormatPr defaultColWidth="8.7109375" defaultRowHeight="12.75"/>
  <cols>
    <col min="1" max="1" width="7" style="2" customWidth="1"/>
    <col min="2" max="2" width="8.5703125" style="2" customWidth="1"/>
    <col min="3" max="16384" width="8.7109375" style="2"/>
  </cols>
  <sheetData>
    <row r="2" spans="2:3">
      <c r="B2" s="1"/>
    </row>
    <row r="5" spans="2:3" ht="26.25">
      <c r="B5" s="3" t="s">
        <v>24</v>
      </c>
    </row>
    <row r="7" spans="2:3" ht="18">
      <c r="B7" s="6" t="s">
        <v>25</v>
      </c>
      <c r="C7" s="4"/>
    </row>
    <row r="8" spans="2:3" ht="15">
      <c r="B8" s="401" t="s">
        <v>27</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402" t="s">
        <v>28</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E42"/>
  <sheetViews>
    <sheetView showGridLines="0" zoomScale="80" zoomScaleNormal="80" workbookViewId="0">
      <selection activeCell="AE10" sqref="AE10"/>
    </sheetView>
  </sheetViews>
  <sheetFormatPr defaultColWidth="8.7109375" defaultRowHeight="12.75" outlineLevelCol="1"/>
  <cols>
    <col min="1" max="1" width="4.42578125" style="19" customWidth="1"/>
    <col min="2" max="2" width="45.28515625" style="19" customWidth="1"/>
    <col min="3" max="3" width="16.5703125" style="86" customWidth="1"/>
    <col min="4" max="7" width="8.28515625" style="19" hidden="1" customWidth="1" outlineLevel="1"/>
    <col min="8" max="8" width="10" style="105" bestFit="1" customWidth="1" collapsed="1"/>
    <col min="9" max="12" width="8.28515625" style="19" hidden="1" customWidth="1" outlineLevel="1"/>
    <col min="13" max="13" width="10" style="105" bestFit="1" customWidth="1" collapsed="1"/>
    <col min="14" max="17" width="8.28515625" style="19" hidden="1" customWidth="1" outlineLevel="1"/>
    <col min="18" max="18" width="10" style="105" bestFit="1" customWidth="1" collapsed="1"/>
    <col min="19" max="22" width="8.7109375" style="19" hidden="1" customWidth="1" outlineLevel="1"/>
    <col min="23" max="23" width="10" style="105" bestFit="1" customWidth="1" collapsed="1"/>
    <col min="24" max="27" width="8.7109375" style="19" hidden="1" customWidth="1" outlineLevel="1"/>
    <col min="28" max="28" width="9.7109375" style="19" bestFit="1" customWidth="1" collapsed="1"/>
    <col min="29" max="29" width="8.7109375" style="299" customWidth="1"/>
    <col min="30" max="30" width="8.7109375" style="19" customWidth="1"/>
    <col min="31" max="16384" width="8.7109375" style="19"/>
  </cols>
  <sheetData>
    <row r="1" spans="2:30">
      <c r="B1" s="13"/>
      <c r="C1" s="85"/>
      <c r="D1" s="318" t="s">
        <v>82</v>
      </c>
      <c r="E1" s="318" t="s">
        <v>83</v>
      </c>
      <c r="F1" s="318" t="s">
        <v>84</v>
      </c>
      <c r="G1" s="318" t="s">
        <v>85</v>
      </c>
      <c r="H1" s="83">
        <v>2015</v>
      </c>
      <c r="I1" s="318" t="s">
        <v>86</v>
      </c>
      <c r="J1" s="318" t="s">
        <v>87</v>
      </c>
      <c r="K1" s="318" t="s">
        <v>88</v>
      </c>
      <c r="L1" s="318" t="s">
        <v>89</v>
      </c>
      <c r="M1" s="83">
        <v>2016</v>
      </c>
      <c r="N1" s="318" t="s">
        <v>90</v>
      </c>
      <c r="O1" s="318" t="s">
        <v>91</v>
      </c>
      <c r="P1" s="318" t="s">
        <v>92</v>
      </c>
      <c r="Q1" s="318" t="s">
        <v>93</v>
      </c>
      <c r="R1" s="83">
        <v>2017</v>
      </c>
      <c r="S1" s="318" t="s">
        <v>94</v>
      </c>
      <c r="T1" s="318" t="s">
        <v>95</v>
      </c>
      <c r="U1" s="318" t="s">
        <v>96</v>
      </c>
      <c r="V1" s="318" t="s">
        <v>97</v>
      </c>
      <c r="W1" s="83">
        <v>2018</v>
      </c>
      <c r="X1" s="318" t="s">
        <v>98</v>
      </c>
      <c r="Y1" s="318" t="s">
        <v>99</v>
      </c>
      <c r="Z1" s="318" t="s">
        <v>100</v>
      </c>
      <c r="AA1" s="318" t="s">
        <v>101</v>
      </c>
      <c r="AB1" s="83">
        <v>2019</v>
      </c>
      <c r="AC1" s="318" t="s">
        <v>26</v>
      </c>
      <c r="AD1" s="318" t="s">
        <v>27</v>
      </c>
    </row>
    <row r="2" spans="2:30">
      <c r="B2" s="294" t="s">
        <v>62</v>
      </c>
      <c r="C2" s="319" t="s">
        <v>63</v>
      </c>
      <c r="D2" s="81">
        <v>53.93634920634922</v>
      </c>
      <c r="E2" s="164">
        <v>61.875</v>
      </c>
      <c r="F2" s="164">
        <v>50.434999999999995</v>
      </c>
      <c r="G2" s="164">
        <v>43.764296875000021</v>
      </c>
      <c r="H2" s="165">
        <v>52.37003937007875</v>
      </c>
      <c r="I2" s="164">
        <v>33.939193548387088</v>
      </c>
      <c r="J2" s="164">
        <v>45.5886507936508</v>
      </c>
      <c r="K2" s="164">
        <v>45.858923076923098</v>
      </c>
      <c r="L2" s="164">
        <v>49.326984126984122</v>
      </c>
      <c r="M2" s="165">
        <v>43.734169960474318</v>
      </c>
      <c r="N2" s="164">
        <v>53.692187500000017</v>
      </c>
      <c r="O2" s="164">
        <v>49.641393442622963</v>
      </c>
      <c r="P2" s="164">
        <v>52.077187499999994</v>
      </c>
      <c r="Q2" s="164">
        <v>61.256825396825377</v>
      </c>
      <c r="R2" s="165">
        <v>54.192638888888901</v>
      </c>
      <c r="S2" s="164">
        <v>66.819841269841262</v>
      </c>
      <c r="T2" s="164">
        <v>74.393306451612901</v>
      </c>
      <c r="U2" s="164">
        <v>75.162343750000005</v>
      </c>
      <c r="V2" s="164">
        <v>68.87</v>
      </c>
      <c r="W2" s="165">
        <v>71.31</v>
      </c>
      <c r="X2" s="338">
        <v>63.13</v>
      </c>
      <c r="Y2" s="189">
        <v>68.861229508196715</v>
      </c>
      <c r="Z2" s="201">
        <v>62</v>
      </c>
      <c r="AA2" s="189">
        <v>63.084531249999984</v>
      </c>
      <c r="AB2" s="8">
        <v>64.209999999999994</v>
      </c>
      <c r="AC2" s="294">
        <v>50.7</v>
      </c>
      <c r="AD2" s="316">
        <v>29.556229508196722</v>
      </c>
    </row>
    <row r="3" spans="2:30">
      <c r="B3" s="297" t="s">
        <v>64</v>
      </c>
      <c r="C3" s="319" t="s">
        <v>19</v>
      </c>
      <c r="D3" s="81">
        <v>184.57788888888882</v>
      </c>
      <c r="E3" s="81">
        <v>185.86153846153843</v>
      </c>
      <c r="F3" s="81">
        <v>216.91630434782604</v>
      </c>
      <c r="G3" s="81">
        <v>300.43565217391313</v>
      </c>
      <c r="H3" s="103">
        <v>222.25147945205487</v>
      </c>
      <c r="I3" s="81">
        <v>355.11813186813185</v>
      </c>
      <c r="J3" s="81">
        <v>335.57999999999993</v>
      </c>
      <c r="K3" s="81">
        <v>341.33826086956515</v>
      </c>
      <c r="L3" s="81">
        <v>335.07271739130442</v>
      </c>
      <c r="M3" s="103">
        <v>341.75775956284201</v>
      </c>
      <c r="N3" s="81">
        <v>322.5292222222223</v>
      </c>
      <c r="O3" s="81">
        <v>315.00670329670334</v>
      </c>
      <c r="P3" s="81">
        <v>332.17956521739148</v>
      </c>
      <c r="Q3" s="81">
        <v>334.4015217391306</v>
      </c>
      <c r="R3" s="103">
        <v>326.07863013698676</v>
      </c>
      <c r="S3" s="81">
        <v>323.30644444444448</v>
      </c>
      <c r="T3" s="81">
        <v>329.62934065934064</v>
      </c>
      <c r="U3" s="81">
        <v>355.89945652173907</v>
      </c>
      <c r="V3" s="81">
        <v>369.83</v>
      </c>
      <c r="W3" s="103">
        <v>344.71</v>
      </c>
      <c r="X3" s="316">
        <v>378.04</v>
      </c>
      <c r="Y3" s="341">
        <v>379.14</v>
      </c>
      <c r="Z3" s="188">
        <v>385.77</v>
      </c>
      <c r="AA3" s="188">
        <v>386.85849462365593</v>
      </c>
      <c r="AB3" s="231">
        <v>382.86536986301365</v>
      </c>
      <c r="AC3" s="341">
        <v>391.72</v>
      </c>
      <c r="AD3" s="341">
        <v>417.69131868131882</v>
      </c>
    </row>
    <row r="4" spans="2:30">
      <c r="B4" s="16" t="s">
        <v>65</v>
      </c>
      <c r="C4" s="96" t="s">
        <v>19</v>
      </c>
      <c r="D4" s="82">
        <v>185.65</v>
      </c>
      <c r="E4" s="82">
        <v>186.2</v>
      </c>
      <c r="F4" s="82">
        <v>270.39999999999998</v>
      </c>
      <c r="G4" s="82">
        <v>339.47</v>
      </c>
      <c r="H4" s="104">
        <v>339.47</v>
      </c>
      <c r="I4" s="82">
        <v>343.06</v>
      </c>
      <c r="J4" s="82">
        <v>338.87</v>
      </c>
      <c r="K4" s="82">
        <v>334.93</v>
      </c>
      <c r="L4" s="82">
        <v>333.29</v>
      </c>
      <c r="M4" s="104">
        <v>333.29</v>
      </c>
      <c r="N4" s="82">
        <v>314.79000000000002</v>
      </c>
      <c r="O4" s="82">
        <v>321.45999999999998</v>
      </c>
      <c r="P4" s="82">
        <v>341.19</v>
      </c>
      <c r="Q4" s="82">
        <v>332.33</v>
      </c>
      <c r="R4" s="104">
        <v>332.33</v>
      </c>
      <c r="S4" s="82">
        <v>318.31</v>
      </c>
      <c r="T4" s="82">
        <v>341.08</v>
      </c>
      <c r="U4" s="82">
        <v>363.07</v>
      </c>
      <c r="V4" s="82">
        <v>384.2</v>
      </c>
      <c r="W4" s="104">
        <v>384.2</v>
      </c>
      <c r="X4" s="317">
        <v>380.04</v>
      </c>
      <c r="Y4" s="317">
        <v>380.53</v>
      </c>
      <c r="Z4" s="82">
        <v>387.63</v>
      </c>
      <c r="AA4" s="232">
        <v>382.59</v>
      </c>
      <c r="AB4" s="104">
        <v>382.59</v>
      </c>
      <c r="AC4" s="317">
        <v>447.67</v>
      </c>
      <c r="AD4" s="317">
        <v>403.93</v>
      </c>
    </row>
    <row r="5" spans="2:30">
      <c r="Y5" s="4"/>
      <c r="AD5" s="299"/>
    </row>
    <row r="6" spans="2:30">
      <c r="Y6" s="4"/>
      <c r="AD6" s="299"/>
    </row>
    <row r="7" spans="2:30" ht="18.75">
      <c r="B7" s="73" t="s">
        <v>358</v>
      </c>
      <c r="C7" s="184"/>
      <c r="D7" s="73"/>
      <c r="E7" s="73"/>
      <c r="F7" s="73"/>
      <c r="G7" s="73"/>
      <c r="Y7" s="4"/>
      <c r="AD7" s="299"/>
    </row>
    <row r="8" spans="2:30">
      <c r="B8" s="299"/>
      <c r="C8" s="319"/>
      <c r="Y8" s="4"/>
      <c r="AD8" s="299"/>
    </row>
    <row r="9" spans="2:30">
      <c r="B9" s="299"/>
      <c r="C9" s="319"/>
      <c r="R9" s="106"/>
      <c r="W9" s="106"/>
      <c r="AD9" s="299"/>
    </row>
    <row r="10" spans="2:30">
      <c r="B10" s="45" t="s">
        <v>359</v>
      </c>
      <c r="C10" s="87"/>
      <c r="D10" s="318" t="s">
        <v>82</v>
      </c>
      <c r="E10" s="318" t="s">
        <v>83</v>
      </c>
      <c r="F10" s="318" t="s">
        <v>84</v>
      </c>
      <c r="G10" s="318" t="s">
        <v>85</v>
      </c>
      <c r="H10" s="83">
        <v>2015</v>
      </c>
      <c r="I10" s="318" t="s">
        <v>86</v>
      </c>
      <c r="J10" s="318" t="s">
        <v>87</v>
      </c>
      <c r="K10" s="318" t="s">
        <v>88</v>
      </c>
      <c r="L10" s="318" t="s">
        <v>89</v>
      </c>
      <c r="M10" s="83">
        <v>2016</v>
      </c>
      <c r="N10" s="318" t="s">
        <v>90</v>
      </c>
      <c r="O10" s="318" t="s">
        <v>91</v>
      </c>
      <c r="P10" s="318" t="s">
        <v>92</v>
      </c>
      <c r="Q10" s="318" t="s">
        <v>93</v>
      </c>
      <c r="R10" s="83">
        <v>2017</v>
      </c>
      <c r="S10" s="318" t="s">
        <v>94</v>
      </c>
      <c r="T10" s="318" t="s">
        <v>95</v>
      </c>
      <c r="U10" s="318" t="s">
        <v>96</v>
      </c>
      <c r="V10" s="318" t="s">
        <v>97</v>
      </c>
      <c r="W10" s="83">
        <v>2018</v>
      </c>
      <c r="X10" s="318" t="s">
        <v>98</v>
      </c>
      <c r="Y10" s="318" t="s">
        <v>99</v>
      </c>
      <c r="Z10" s="318" t="s">
        <v>100</v>
      </c>
      <c r="AA10" s="318" t="s">
        <v>101</v>
      </c>
      <c r="AB10" s="83">
        <v>2019</v>
      </c>
      <c r="AC10" s="318" t="s">
        <v>26</v>
      </c>
      <c r="AD10" s="318" t="s">
        <v>27</v>
      </c>
    </row>
    <row r="11" spans="2:30">
      <c r="B11" s="56"/>
      <c r="C11" s="56"/>
      <c r="D11" s="56"/>
      <c r="E11" s="56"/>
      <c r="F11" s="56"/>
      <c r="G11" s="56"/>
      <c r="H11" s="25"/>
      <c r="I11" s="25"/>
      <c r="J11" s="25"/>
      <c r="K11" s="25"/>
      <c r="L11" s="25"/>
      <c r="M11" s="25"/>
      <c r="N11" s="25"/>
      <c r="O11" s="25"/>
      <c r="P11" s="25"/>
      <c r="Q11" s="25"/>
      <c r="R11" s="25"/>
      <c r="V11" s="25"/>
      <c r="W11" s="25"/>
      <c r="AD11" s="299"/>
    </row>
    <row r="12" spans="2:30">
      <c r="B12" s="63" t="s">
        <v>360</v>
      </c>
      <c r="C12" s="63" t="s">
        <v>315</v>
      </c>
      <c r="D12" s="101">
        <v>1107.329757</v>
      </c>
      <c r="E12" s="101">
        <v>1206.2491969999999</v>
      </c>
      <c r="F12" s="101">
        <v>1255.929979</v>
      </c>
      <c r="G12" s="101">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312">
        <v>1384.1669999999999</v>
      </c>
      <c r="AD12" s="312">
        <v>1248.8330000000001</v>
      </c>
    </row>
    <row r="13" spans="2:30">
      <c r="B13" s="63" t="s">
        <v>361</v>
      </c>
      <c r="C13" s="63" t="s">
        <v>315</v>
      </c>
      <c r="D13" s="101">
        <v>1159.92</v>
      </c>
      <c r="E13" s="101">
        <v>1273.9369999999999</v>
      </c>
      <c r="F13" s="101">
        <v>1206.9469999999999</v>
      </c>
      <c r="G13" s="101">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312">
        <v>1320.8779999999999</v>
      </c>
      <c r="AD13" s="312">
        <v>734.92200000000025</v>
      </c>
    </row>
    <row r="14" spans="2:30">
      <c r="B14" s="63" t="s">
        <v>362</v>
      </c>
      <c r="C14" s="63" t="s">
        <v>315</v>
      </c>
      <c r="D14" s="101">
        <v>430.63900000000001</v>
      </c>
      <c r="E14" s="101">
        <v>412.30650000000003</v>
      </c>
      <c r="F14" s="101">
        <v>727.00649999999996</v>
      </c>
      <c r="G14" s="101">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312">
        <v>589.62599999999998</v>
      </c>
      <c r="AD14" s="312">
        <v>545.52400000000011</v>
      </c>
    </row>
    <row r="15" spans="2:30">
      <c r="B15" s="63" t="s">
        <v>13</v>
      </c>
      <c r="C15" s="63" t="s">
        <v>315</v>
      </c>
      <c r="D15" s="101">
        <v>11.755644</v>
      </c>
      <c r="E15" s="101">
        <v>91.4590405</v>
      </c>
      <c r="F15" s="101">
        <v>62.232724499999996</v>
      </c>
      <c r="G15" s="101">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312">
        <v>53.415999999999997</v>
      </c>
      <c r="AD15" s="312">
        <v>142.684</v>
      </c>
    </row>
    <row r="16" spans="2:30">
      <c r="B16" s="62" t="s">
        <v>363</v>
      </c>
      <c r="C16" s="314" t="s">
        <v>315</v>
      </c>
      <c r="D16" s="77">
        <f>SUM(D12:D15)</f>
        <v>2709.644401</v>
      </c>
      <c r="E16" s="77">
        <f>SUM(E12:E15)</f>
        <v>2983.9517375</v>
      </c>
      <c r="F16" s="77">
        <f>SUM(F12:F15)</f>
        <v>3252.1162034999998</v>
      </c>
      <c r="G16" s="77">
        <f>SUM(G12:G15)</f>
        <v>3166.6389530000001</v>
      </c>
      <c r="H16" s="78">
        <f>SUM(H12:H15)</f>
        <v>12112.351294999997</v>
      </c>
      <c r="I16" s="77">
        <f t="shared" ref="I16:AD16" si="0">SUM(I12:I15)</f>
        <v>2317.7170000000001</v>
      </c>
      <c r="J16" s="77">
        <f t="shared" si="0"/>
        <v>3382.8363719999998</v>
      </c>
      <c r="K16" s="77">
        <f t="shared" si="0"/>
        <v>2960.6665430000003</v>
      </c>
      <c r="L16" s="77">
        <f t="shared" si="0"/>
        <v>3251.9105</v>
      </c>
      <c r="M16" s="78">
        <f t="shared" si="0"/>
        <v>11913.130415</v>
      </c>
      <c r="N16" s="77">
        <f t="shared" si="0"/>
        <v>3033.1197239999997</v>
      </c>
      <c r="O16" s="77">
        <f t="shared" si="0"/>
        <v>3214.5469499999999</v>
      </c>
      <c r="P16" s="77">
        <f t="shared" si="0"/>
        <v>2922.9188105000003</v>
      </c>
      <c r="Q16" s="77">
        <f t="shared" si="0"/>
        <v>3001.7332465000004</v>
      </c>
      <c r="R16" s="78">
        <f t="shared" si="0"/>
        <v>12172.318731000001</v>
      </c>
      <c r="S16" s="77">
        <f t="shared" si="0"/>
        <v>3242.4080985000001</v>
      </c>
      <c r="T16" s="77">
        <f t="shared" si="0"/>
        <v>3306.3065850000003</v>
      </c>
      <c r="U16" s="77">
        <f t="shared" si="0"/>
        <v>3346.5</v>
      </c>
      <c r="V16" s="77">
        <f t="shared" si="0"/>
        <v>3488.5083164999996</v>
      </c>
      <c r="W16" s="78">
        <f t="shared" si="0"/>
        <v>13383.722999999998</v>
      </c>
      <c r="X16" s="77">
        <f t="shared" si="0"/>
        <v>3306.1505000000002</v>
      </c>
      <c r="Y16" s="77">
        <f t="shared" si="0"/>
        <v>3363.4405000000002</v>
      </c>
      <c r="Z16" s="77">
        <f t="shared" si="0"/>
        <v>3531</v>
      </c>
      <c r="AA16" s="77">
        <f t="shared" si="0"/>
        <v>3621</v>
      </c>
      <c r="AB16" s="78">
        <f t="shared" si="0"/>
        <v>13821.591</v>
      </c>
      <c r="AC16" s="314">
        <f t="shared" si="0"/>
        <v>3348.0870000000004</v>
      </c>
      <c r="AD16" s="314">
        <f t="shared" si="0"/>
        <v>2671.9630000000006</v>
      </c>
    </row>
    <row r="17" spans="2:31">
      <c r="B17" s="313"/>
      <c r="C17" s="313"/>
      <c r="D17" s="76"/>
      <c r="E17" s="76"/>
      <c r="F17" s="76"/>
      <c r="G17" s="76"/>
      <c r="H17" s="75"/>
      <c r="I17" s="74"/>
      <c r="J17" s="74"/>
      <c r="K17" s="74"/>
      <c r="L17" s="74"/>
      <c r="M17" s="75"/>
      <c r="N17" s="74"/>
      <c r="O17" s="74"/>
      <c r="P17" s="74"/>
      <c r="Q17" s="74"/>
      <c r="R17" s="75"/>
      <c r="V17" s="74"/>
      <c r="W17" s="75"/>
      <c r="AD17" s="299"/>
    </row>
    <row r="18" spans="2:31">
      <c r="B18" s="63" t="s">
        <v>14</v>
      </c>
      <c r="C18" s="63" t="s">
        <v>315</v>
      </c>
      <c r="D18" s="101">
        <v>1257.6520799999998</v>
      </c>
      <c r="E18" s="101">
        <v>1418.50827</v>
      </c>
      <c r="F18" s="101">
        <v>1441.303619</v>
      </c>
      <c r="G18" s="101">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2">
        <v>1526.5984330000001</v>
      </c>
      <c r="T18" s="102">
        <v>1560.1120449999999</v>
      </c>
      <c r="U18" s="102">
        <v>1650.8263549999999</v>
      </c>
      <c r="V18" s="74">
        <v>1187.3387620000001</v>
      </c>
      <c r="W18" s="75">
        <f>SUM(S18:V18)</f>
        <v>5924.8755950000004</v>
      </c>
      <c r="X18" s="102">
        <v>1515.6050080000002</v>
      </c>
      <c r="Y18" s="102">
        <v>1610.5615849999997</v>
      </c>
      <c r="Z18" s="102">
        <v>1630.0456700000004</v>
      </c>
      <c r="AA18" s="102">
        <v>1574.4572189999999</v>
      </c>
      <c r="AB18" s="75">
        <f>SUM(X18:AA18)</f>
        <v>6330.6694820000002</v>
      </c>
      <c r="AC18" s="312">
        <v>1239.996474</v>
      </c>
      <c r="AD18" s="312">
        <v>875.84155699999974</v>
      </c>
    </row>
    <row r="19" spans="2:31">
      <c r="B19" s="63" t="s">
        <v>15</v>
      </c>
      <c r="C19" s="63" t="s">
        <v>315</v>
      </c>
      <c r="D19" s="101">
        <v>64.810896999999997</v>
      </c>
      <c r="E19" s="101">
        <v>91.94095200000001</v>
      </c>
      <c r="F19" s="101">
        <v>95.194648199999989</v>
      </c>
      <c r="G19" s="101">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2">
        <v>76.676327880000002</v>
      </c>
      <c r="T19" s="102">
        <v>117.25305400000001</v>
      </c>
      <c r="U19" s="102">
        <v>119.87037400000001</v>
      </c>
      <c r="V19" s="74">
        <v>92.204089999999994</v>
      </c>
      <c r="W19" s="75">
        <f>SUM(S19:V19)</f>
        <v>406.00384588000003</v>
      </c>
      <c r="X19" s="102">
        <v>79.009140000000002</v>
      </c>
      <c r="Y19" s="102">
        <v>122.594436</v>
      </c>
      <c r="Z19" s="102">
        <v>123.059583</v>
      </c>
      <c r="AA19" s="253">
        <v>111.354929</v>
      </c>
      <c r="AB19" s="75">
        <f>SUM(X19:AA19)</f>
        <v>436.01808800000003</v>
      </c>
      <c r="AC19" s="312">
        <v>72.13035099999999</v>
      </c>
      <c r="AD19" s="312">
        <v>81.991499000000005</v>
      </c>
    </row>
    <row r="20" spans="2:31">
      <c r="B20" s="62" t="s">
        <v>364</v>
      </c>
      <c r="C20" s="314" t="s">
        <v>315</v>
      </c>
      <c r="D20" s="77">
        <f>SUM(D18:D19)</f>
        <v>1322.4629769999999</v>
      </c>
      <c r="E20" s="77">
        <f>SUM(E18:E19)</f>
        <v>1510.449222</v>
      </c>
      <c r="F20" s="77">
        <f>SUM(F18:F19)</f>
        <v>1536.4982672000001</v>
      </c>
      <c r="G20" s="77">
        <f>SUM(G18:G19)</f>
        <v>908.98881300000016</v>
      </c>
      <c r="H20" s="78">
        <f>SUM(H18:H19)</f>
        <v>5278.3992791999999</v>
      </c>
      <c r="I20" s="77">
        <f t="shared" ref="I20:AD20" si="1">SUM(I18:I19)</f>
        <v>1363.1320479999999</v>
      </c>
      <c r="J20" s="77">
        <f t="shared" si="1"/>
        <v>1600.8011740000002</v>
      </c>
      <c r="K20" s="77">
        <f t="shared" si="1"/>
        <v>1190.8774909999997</v>
      </c>
      <c r="L20" s="77">
        <f t="shared" si="1"/>
        <v>1607.422965</v>
      </c>
      <c r="M20" s="78">
        <f>SUM(M18:M19)</f>
        <v>5762.2336780000005</v>
      </c>
      <c r="N20" s="77">
        <f t="shared" si="1"/>
        <v>1261.4988060000001</v>
      </c>
      <c r="O20" s="77">
        <f t="shared" si="1"/>
        <v>1312.6959650000001</v>
      </c>
      <c r="P20" s="77">
        <f t="shared" si="1"/>
        <v>1671.2459579999997</v>
      </c>
      <c r="Q20" s="77">
        <f t="shared" si="1"/>
        <v>1790.001006</v>
      </c>
      <c r="R20" s="78">
        <f>SUM(R18:R19)</f>
        <v>6035.4417350000003</v>
      </c>
      <c r="S20" s="77">
        <f t="shared" si="1"/>
        <v>1603.27476088</v>
      </c>
      <c r="T20" s="77">
        <f t="shared" si="1"/>
        <v>1677.3650989999999</v>
      </c>
      <c r="U20" s="77">
        <f t="shared" si="1"/>
        <v>1770.696729</v>
      </c>
      <c r="V20" s="77">
        <f t="shared" si="1"/>
        <v>1279.542852</v>
      </c>
      <c r="W20" s="78">
        <f t="shared" si="1"/>
        <v>6330.8794408800004</v>
      </c>
      <c r="X20" s="77">
        <f t="shared" si="1"/>
        <v>1594.6141480000001</v>
      </c>
      <c r="Y20" s="77">
        <f t="shared" si="1"/>
        <v>1733.1560209999998</v>
      </c>
      <c r="Z20" s="77">
        <f t="shared" si="1"/>
        <v>1753.1052530000004</v>
      </c>
      <c r="AA20" s="77">
        <f t="shared" si="1"/>
        <v>1685.812148</v>
      </c>
      <c r="AB20" s="78">
        <f t="shared" si="1"/>
        <v>6766.6875700000001</v>
      </c>
      <c r="AC20" s="314">
        <f t="shared" si="1"/>
        <v>1312.1268250000001</v>
      </c>
      <c r="AD20" s="314">
        <f t="shared" si="1"/>
        <v>957.83305599999971</v>
      </c>
    </row>
    <row r="21" spans="2:31">
      <c r="B21" s="313"/>
      <c r="C21" s="313"/>
      <c r="D21" s="76"/>
      <c r="E21" s="76"/>
      <c r="F21" s="76"/>
      <c r="G21" s="76"/>
      <c r="H21" s="75"/>
      <c r="I21" s="74"/>
      <c r="J21" s="74"/>
      <c r="K21" s="74"/>
      <c r="L21" s="74"/>
      <c r="M21" s="75"/>
      <c r="N21" s="74"/>
      <c r="O21" s="74"/>
      <c r="P21" s="74"/>
      <c r="Q21" s="74"/>
      <c r="R21" s="75"/>
      <c r="V21" s="74"/>
      <c r="W21" s="75"/>
      <c r="AA21" s="254"/>
      <c r="AB21" s="254"/>
      <c r="AD21" s="299"/>
    </row>
    <row r="22" spans="2:31" ht="13.5" thickBot="1">
      <c r="B22" s="64" t="s">
        <v>330</v>
      </c>
      <c r="C22" s="315" t="s">
        <v>315</v>
      </c>
      <c r="D22" s="79">
        <f t="shared" ref="D22:I22" si="2">SUM(D16,D20)</f>
        <v>4032.1073779999997</v>
      </c>
      <c r="E22" s="79">
        <f t="shared" si="2"/>
        <v>4494.4009594999998</v>
      </c>
      <c r="F22" s="79">
        <f t="shared" si="2"/>
        <v>4788.6144707000003</v>
      </c>
      <c r="G22" s="79">
        <f t="shared" si="2"/>
        <v>4075.6277660000005</v>
      </c>
      <c r="H22" s="80">
        <f t="shared" si="2"/>
        <v>17390.750574199996</v>
      </c>
      <c r="I22" s="79">
        <f t="shared" si="2"/>
        <v>3680.849048</v>
      </c>
      <c r="J22" s="79">
        <f t="shared" ref="J22:AD22" si="3">SUM(J16,J20)</f>
        <v>4983.6375459999999</v>
      </c>
      <c r="K22" s="79">
        <f t="shared" si="3"/>
        <v>4151.5440340000005</v>
      </c>
      <c r="L22" s="79">
        <f t="shared" si="3"/>
        <v>4859.3334649999997</v>
      </c>
      <c r="M22" s="80">
        <f t="shared" si="3"/>
        <v>17675.364093</v>
      </c>
      <c r="N22" s="79">
        <f t="shared" si="3"/>
        <v>4294.6185299999997</v>
      </c>
      <c r="O22" s="79">
        <f t="shared" si="3"/>
        <v>4527.2429149999998</v>
      </c>
      <c r="P22" s="79">
        <f t="shared" si="3"/>
        <v>4594.1647684999998</v>
      </c>
      <c r="Q22" s="79">
        <f t="shared" si="3"/>
        <v>4791.7342525000004</v>
      </c>
      <c r="R22" s="80">
        <f t="shared" si="3"/>
        <v>18207.760466</v>
      </c>
      <c r="S22" s="79">
        <f t="shared" si="3"/>
        <v>4845.6828593800001</v>
      </c>
      <c r="T22" s="79">
        <f t="shared" si="3"/>
        <v>4983.6716839999999</v>
      </c>
      <c r="U22" s="79">
        <f t="shared" si="3"/>
        <v>5117.1967290000002</v>
      </c>
      <c r="V22" s="79">
        <f t="shared" si="3"/>
        <v>4768.0511685000001</v>
      </c>
      <c r="W22" s="80">
        <f t="shared" si="3"/>
        <v>19714.60244088</v>
      </c>
      <c r="X22" s="79">
        <f t="shared" si="3"/>
        <v>4900.7646480000003</v>
      </c>
      <c r="Y22" s="79">
        <f t="shared" si="3"/>
        <v>5096.5965209999995</v>
      </c>
      <c r="Z22" s="79">
        <f t="shared" si="3"/>
        <v>5284.1052530000006</v>
      </c>
      <c r="AA22" s="79">
        <f t="shared" si="3"/>
        <v>5306.812148</v>
      </c>
      <c r="AB22" s="80">
        <f t="shared" si="3"/>
        <v>20588.278570000002</v>
      </c>
      <c r="AC22" s="315">
        <f t="shared" si="3"/>
        <v>4660.2138250000007</v>
      </c>
      <c r="AD22" s="315">
        <f t="shared" si="3"/>
        <v>3629.7960560000001</v>
      </c>
    </row>
    <row r="23" spans="2:31">
      <c r="B23" s="298"/>
      <c r="C23" s="319"/>
      <c r="D23" s="18"/>
      <c r="E23" s="18"/>
      <c r="F23" s="18"/>
      <c r="G23" s="18"/>
      <c r="H23" s="38"/>
      <c r="I23" s="18"/>
      <c r="J23" s="18"/>
      <c r="K23" s="18"/>
      <c r="L23" s="18"/>
      <c r="M23" s="38"/>
      <c r="N23" s="18"/>
      <c r="O23" s="18"/>
      <c r="P23" s="18"/>
      <c r="Q23" s="18"/>
      <c r="R23" s="38"/>
      <c r="V23" s="18"/>
      <c r="W23" s="38"/>
      <c r="AD23" s="299"/>
    </row>
    <row r="24" spans="2:31">
      <c r="B24" s="298"/>
      <c r="C24" s="319"/>
      <c r="D24" s="18"/>
      <c r="E24" s="18"/>
      <c r="F24" s="18"/>
      <c r="G24" s="18"/>
      <c r="H24" s="38"/>
      <c r="I24" s="18"/>
      <c r="J24" s="18"/>
      <c r="K24" s="18"/>
      <c r="L24" s="18"/>
      <c r="M24" s="38"/>
      <c r="N24" s="18"/>
      <c r="O24" s="18"/>
      <c r="P24" s="18"/>
      <c r="Q24" s="18"/>
      <c r="R24" s="38"/>
      <c r="V24" s="18"/>
      <c r="W24" s="38"/>
      <c r="AD24" s="299"/>
    </row>
    <row r="25" spans="2:31">
      <c r="B25" s="298"/>
      <c r="C25" s="319"/>
      <c r="D25" s="18"/>
      <c r="E25" s="18"/>
      <c r="F25" s="18"/>
      <c r="G25" s="18"/>
      <c r="H25" s="38"/>
      <c r="I25" s="18"/>
      <c r="J25" s="18"/>
      <c r="K25" s="18"/>
      <c r="L25" s="18"/>
      <c r="M25" s="38"/>
      <c r="N25" s="18"/>
      <c r="O25" s="18"/>
      <c r="P25" s="18"/>
      <c r="Q25" s="18"/>
      <c r="R25" s="38"/>
      <c r="V25" s="18"/>
      <c r="W25" s="38"/>
      <c r="AD25" s="299"/>
    </row>
    <row r="26" spans="2:31">
      <c r="B26" s="298"/>
      <c r="C26" s="319"/>
      <c r="D26" s="18"/>
      <c r="E26" s="18"/>
      <c r="F26" s="18"/>
      <c r="G26" s="18"/>
      <c r="H26" s="38"/>
      <c r="I26" s="18"/>
      <c r="J26" s="18"/>
      <c r="K26" s="18"/>
      <c r="L26" s="18"/>
      <c r="M26" s="38"/>
      <c r="N26" s="18"/>
      <c r="O26" s="18"/>
      <c r="P26" s="18"/>
      <c r="Q26" s="18"/>
      <c r="R26" s="106"/>
      <c r="V26" s="18"/>
      <c r="W26" s="106"/>
      <c r="AD26" s="299"/>
    </row>
    <row r="27" spans="2:31">
      <c r="B27" s="45" t="s">
        <v>359</v>
      </c>
      <c r="C27" s="87"/>
      <c r="D27" s="318" t="s">
        <v>82</v>
      </c>
      <c r="E27" s="318" t="s">
        <v>83</v>
      </c>
      <c r="F27" s="318" t="s">
        <v>84</v>
      </c>
      <c r="G27" s="318" t="s">
        <v>85</v>
      </c>
      <c r="H27" s="83">
        <v>2015</v>
      </c>
      <c r="I27" s="318" t="s">
        <v>86</v>
      </c>
      <c r="J27" s="318" t="s">
        <v>87</v>
      </c>
      <c r="K27" s="318" t="s">
        <v>88</v>
      </c>
      <c r="L27" s="318" t="s">
        <v>89</v>
      </c>
      <c r="M27" s="83">
        <v>2016</v>
      </c>
      <c r="N27" s="318" t="s">
        <v>90</v>
      </c>
      <c r="O27" s="318" t="s">
        <v>91</v>
      </c>
      <c r="P27" s="318" t="s">
        <v>92</v>
      </c>
      <c r="Q27" s="318" t="s">
        <v>93</v>
      </c>
      <c r="R27" s="83">
        <v>2017</v>
      </c>
      <c r="S27" s="318" t="s">
        <v>94</v>
      </c>
      <c r="T27" s="318" t="s">
        <v>95</v>
      </c>
      <c r="U27" s="318" t="s">
        <v>96</v>
      </c>
      <c r="V27" s="318" t="s">
        <v>97</v>
      </c>
      <c r="W27" s="83">
        <v>2018</v>
      </c>
      <c r="X27" s="318" t="s">
        <v>98</v>
      </c>
      <c r="Y27" s="318" t="s">
        <v>99</v>
      </c>
      <c r="Z27" s="318" t="s">
        <v>100</v>
      </c>
      <c r="AA27" s="318" t="s">
        <v>101</v>
      </c>
      <c r="AB27" s="83">
        <v>2019</v>
      </c>
      <c r="AC27" s="318" t="s">
        <v>26</v>
      </c>
      <c r="AD27" s="318" t="s">
        <v>27</v>
      </c>
    </row>
    <row r="28" spans="2:31">
      <c r="B28" s="56"/>
      <c r="C28" s="56"/>
      <c r="D28" s="56"/>
      <c r="E28" s="56"/>
      <c r="F28" s="56"/>
      <c r="G28" s="56"/>
      <c r="H28" s="25"/>
      <c r="I28" s="25"/>
      <c r="J28" s="25"/>
      <c r="K28" s="25"/>
      <c r="L28" s="25"/>
      <c r="M28" s="25"/>
      <c r="N28" s="25"/>
      <c r="O28" s="25"/>
      <c r="P28" s="25"/>
      <c r="Q28" s="25"/>
      <c r="R28" s="25"/>
      <c r="V28" s="25"/>
      <c r="W28" s="25"/>
      <c r="AD28" s="299"/>
    </row>
    <row r="29" spans="2:31">
      <c r="B29" s="63" t="s">
        <v>360</v>
      </c>
      <c r="C29" s="63" t="s">
        <v>348</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X32" si="4">T12*7.6</f>
        <v>10090.6188532</v>
      </c>
      <c r="U29" s="74">
        <f t="shared" si="4"/>
        <v>10176.4</v>
      </c>
      <c r="V29" s="74">
        <f t="shared" si="4"/>
        <v>10065.931233599997</v>
      </c>
      <c r="W29" s="75">
        <f>SUM(S29:V29)</f>
        <v>40034.778399999996</v>
      </c>
      <c r="X29" s="74">
        <f t="shared" si="4"/>
        <v>9595.7828000000009</v>
      </c>
      <c r="Y29" s="74">
        <v>10915.203599999999</v>
      </c>
      <c r="Z29" s="19">
        <v>9241.6</v>
      </c>
      <c r="AA29" s="74">
        <f>AA12*7.6</f>
        <v>11194.8</v>
      </c>
      <c r="AB29" s="75">
        <f>SUM(X29:AA29)</f>
        <v>40947.386400000003</v>
      </c>
      <c r="AC29" s="312">
        <v>10519.669199999998</v>
      </c>
      <c r="AD29" s="312">
        <v>9491.1308000000008</v>
      </c>
    </row>
    <row r="30" spans="2:31">
      <c r="B30" s="63" t="s">
        <v>361</v>
      </c>
      <c r="C30" s="63" t="s">
        <v>348</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SUM(I30:L30)</f>
        <v>34882.221599999997</v>
      </c>
      <c r="N30" s="74">
        <v>9881.3148000000001</v>
      </c>
      <c r="O30" s="74">
        <v>10248.622799999999</v>
      </c>
      <c r="P30" s="74">
        <v>8982.6679999999997</v>
      </c>
      <c r="Q30" s="74">
        <v>6964.0091999999995</v>
      </c>
      <c r="R30" s="75">
        <f>SUM(N30:Q30)</f>
        <v>36076.614799999996</v>
      </c>
      <c r="S30" s="74">
        <f>S13*7.6</f>
        <v>9983.9299999999985</v>
      </c>
      <c r="T30" s="74">
        <f t="shared" si="4"/>
        <v>11185.839599999999</v>
      </c>
      <c r="U30" s="74">
        <f t="shared" si="4"/>
        <v>8557.6</v>
      </c>
      <c r="V30" s="74">
        <f t="shared" si="4"/>
        <v>10858.765999999998</v>
      </c>
      <c r="W30" s="75">
        <f>SUM(S30:V30)</f>
        <v>40586.135599999994</v>
      </c>
      <c r="X30" s="74">
        <f t="shared" si="4"/>
        <v>10494.824799999999</v>
      </c>
      <c r="Y30" s="74">
        <v>8316.6799999999985</v>
      </c>
      <c r="Z30" s="74">
        <v>11065.6</v>
      </c>
      <c r="AA30" s="74">
        <f>AA13*7.6</f>
        <v>10328.4</v>
      </c>
      <c r="AB30" s="75">
        <f>SUM(X30:AA30)</f>
        <v>40205.504799999995</v>
      </c>
      <c r="AC30" s="312">
        <v>10038.672799999998</v>
      </c>
      <c r="AD30" s="312">
        <v>5585.4072000000015</v>
      </c>
      <c r="AE30" s="299"/>
    </row>
    <row r="31" spans="2:31">
      <c r="B31" s="63" t="s">
        <v>362</v>
      </c>
      <c r="C31" s="63" t="s">
        <v>348</v>
      </c>
      <c r="D31" s="74">
        <v>3272.8564000000001</v>
      </c>
      <c r="E31" s="74">
        <v>3133.5293999999999</v>
      </c>
      <c r="F31" s="74">
        <v>5525.2493999999997</v>
      </c>
      <c r="G31" s="74">
        <v>5142.9503999999997</v>
      </c>
      <c r="H31" s="75">
        <f>SUM(D31:G31)</f>
        <v>17074.585599999999</v>
      </c>
      <c r="I31" s="74">
        <v>3852.1435999999999</v>
      </c>
      <c r="J31" s="74">
        <v>5132.4547999999995</v>
      </c>
      <c r="K31" s="74">
        <v>5033.0011999999997</v>
      </c>
      <c r="L31" s="74">
        <v>3087.9749999999999</v>
      </c>
      <c r="M31" s="75">
        <f>SUM(I31:L31)</f>
        <v>17105.574599999996</v>
      </c>
      <c r="N31" s="74">
        <v>3777.5572000000002</v>
      </c>
      <c r="O31" s="74">
        <v>3425.2212</v>
      </c>
      <c r="P31" s="74">
        <v>5352.9095845999991</v>
      </c>
      <c r="Q31" s="74">
        <v>5249.7075999999997</v>
      </c>
      <c r="R31" s="75">
        <f>SUM(N31:Q31)</f>
        <v>17805.395584599999</v>
      </c>
      <c r="S31" s="74">
        <f>S14*7.6</f>
        <v>4534.2282213999997</v>
      </c>
      <c r="T31" s="74">
        <f t="shared" si="4"/>
        <v>2858.1258629999998</v>
      </c>
      <c r="U31" s="74">
        <f t="shared" si="4"/>
        <v>5631.5999999999995</v>
      </c>
      <c r="V31" s="74">
        <f t="shared" si="4"/>
        <v>4959.6029155999995</v>
      </c>
      <c r="W31" s="75">
        <f>SUM(S31:V31)</f>
        <v>17983.557000000001</v>
      </c>
      <c r="X31" s="74">
        <f t="shared" si="4"/>
        <v>4728.3361999999997</v>
      </c>
      <c r="Y31" s="74">
        <v>5264.3109999999997</v>
      </c>
      <c r="Z31" s="74">
        <v>5380.8</v>
      </c>
      <c r="AA31" s="74">
        <f>AA14*7.6</f>
        <v>5152.8</v>
      </c>
      <c r="AB31" s="75">
        <f>SUM(X31:AA31)</f>
        <v>20526.247199999998</v>
      </c>
      <c r="AC31" s="312">
        <v>4481.1575999999995</v>
      </c>
      <c r="AD31" s="312">
        <v>4145.9824000000008</v>
      </c>
      <c r="AE31" s="299"/>
    </row>
    <row r="32" spans="2:31">
      <c r="B32" s="63" t="s">
        <v>13</v>
      </c>
      <c r="C32" s="63" t="s">
        <v>348</v>
      </c>
      <c r="D32" s="74">
        <v>89.342894399999992</v>
      </c>
      <c r="E32" s="74">
        <v>695.08870779999995</v>
      </c>
      <c r="F32" s="74">
        <v>472.96870619999993</v>
      </c>
      <c r="G32" s="74">
        <v>167.7662</v>
      </c>
      <c r="H32" s="75">
        <f>SUM(D32:G32)</f>
        <v>1425.1665083999999</v>
      </c>
      <c r="I32" s="74">
        <v>38</v>
      </c>
      <c r="J32" s="74">
        <v>554.79999999999995</v>
      </c>
      <c r="K32" s="74">
        <v>1023.1955999999999</v>
      </c>
      <c r="L32" s="74">
        <v>753.40319999999974</v>
      </c>
      <c r="M32" s="75">
        <f>SUM(I32:L32)</f>
        <v>2369.3987999999995</v>
      </c>
      <c r="N32" s="74">
        <v>194.8184</v>
      </c>
      <c r="O32" s="74">
        <v>891.4644199999999</v>
      </c>
      <c r="P32" s="74">
        <v>1040.0067088000001</v>
      </c>
      <c r="Q32" s="74">
        <v>601.61027339999998</v>
      </c>
      <c r="R32" s="75">
        <f>SUM(N32:Q32)</f>
        <v>2727.8998022000001</v>
      </c>
      <c r="S32" s="74">
        <f>S15*7.6</f>
        <v>422.31501400000002</v>
      </c>
      <c r="T32" s="74">
        <f t="shared" si="4"/>
        <v>993.34572979999996</v>
      </c>
      <c r="U32" s="74">
        <f t="shared" si="4"/>
        <v>1067.8</v>
      </c>
      <c r="V32" s="74">
        <f t="shared" si="4"/>
        <v>628.36305619999973</v>
      </c>
      <c r="W32" s="75">
        <f>SUM(S32:V32)</f>
        <v>3111.8238000000001</v>
      </c>
      <c r="X32" s="74">
        <f t="shared" si="4"/>
        <v>307.8</v>
      </c>
      <c r="Y32" s="74">
        <v>1065.9531999999999</v>
      </c>
      <c r="Z32" s="74">
        <v>1147.5999999999999</v>
      </c>
      <c r="AA32" s="74">
        <f>AA15*7.6</f>
        <v>843.59999999999991</v>
      </c>
      <c r="AB32" s="75">
        <f>SUM(X32:AA32)</f>
        <v>3364.9531999999995</v>
      </c>
      <c r="AC32" s="312">
        <v>405.96159999999998</v>
      </c>
      <c r="AD32" s="312">
        <v>1084.3984</v>
      </c>
      <c r="AE32" s="299"/>
    </row>
    <row r="33" spans="2:31">
      <c r="B33" s="62" t="s">
        <v>363</v>
      </c>
      <c r="C33" s="314" t="s">
        <v>348</v>
      </c>
      <c r="D33" s="77">
        <f>SUM(D29:D32)</f>
        <v>20593.297447600002</v>
      </c>
      <c r="E33" s="77">
        <f>SUM(E29:E32)</f>
        <v>22678.033205</v>
      </c>
      <c r="F33" s="77">
        <f>SUM(F29:F32)</f>
        <v>24716.083146600002</v>
      </c>
      <c r="G33" s="77">
        <f>SUM(G29:G32)</f>
        <v>24066.456042799997</v>
      </c>
      <c r="H33" s="78">
        <f>SUM(H29:H32)</f>
        <v>92053.869841999986</v>
      </c>
      <c r="I33" s="77">
        <f t="shared" ref="I33:AD33" si="5">SUM(I29:I32)</f>
        <v>17614.6492</v>
      </c>
      <c r="J33" s="77">
        <f t="shared" si="5"/>
        <v>25709.556427199997</v>
      </c>
      <c r="K33" s="77">
        <f t="shared" si="5"/>
        <v>22501.0657268</v>
      </c>
      <c r="L33" s="77">
        <f t="shared" si="5"/>
        <v>24714.519799999998</v>
      </c>
      <c r="M33" s="78">
        <f t="shared" si="5"/>
        <v>90539.791153999977</v>
      </c>
      <c r="N33" s="77">
        <f t="shared" si="5"/>
        <v>23051.709902399998</v>
      </c>
      <c r="O33" s="77">
        <f t="shared" si="5"/>
        <v>24430.556819999998</v>
      </c>
      <c r="P33" s="77">
        <f t="shared" si="5"/>
        <v>22214.182959799997</v>
      </c>
      <c r="Q33" s="77">
        <f t="shared" si="5"/>
        <v>22813.172673400004</v>
      </c>
      <c r="R33" s="78">
        <f t="shared" si="5"/>
        <v>92509.62235559999</v>
      </c>
      <c r="S33" s="77">
        <f t="shared" si="5"/>
        <v>24642.3015486</v>
      </c>
      <c r="T33" s="77">
        <f t="shared" si="5"/>
        <v>25127.930046000001</v>
      </c>
      <c r="U33" s="77">
        <f t="shared" si="5"/>
        <v>25433.399999999998</v>
      </c>
      <c r="V33" s="77">
        <f t="shared" si="5"/>
        <v>26512.663205399997</v>
      </c>
      <c r="W33" s="78">
        <f t="shared" si="5"/>
        <v>101716.29479999999</v>
      </c>
      <c r="X33" s="77">
        <f t="shared" si="5"/>
        <v>25126.7438</v>
      </c>
      <c r="Y33" s="77">
        <f t="shared" si="5"/>
        <v>25562.147799999995</v>
      </c>
      <c r="Z33" s="77">
        <f t="shared" si="5"/>
        <v>26835.599999999999</v>
      </c>
      <c r="AA33" s="77">
        <f t="shared" si="5"/>
        <v>27519.599999999995</v>
      </c>
      <c r="AB33" s="78">
        <f t="shared" si="5"/>
        <v>105044.0916</v>
      </c>
      <c r="AC33" s="314">
        <f t="shared" si="5"/>
        <v>25445.461199999994</v>
      </c>
      <c r="AD33" s="314">
        <f t="shared" si="5"/>
        <v>20306.918799999999</v>
      </c>
    </row>
    <row r="34" spans="2:31">
      <c r="B34" s="313"/>
      <c r="C34" s="313"/>
      <c r="D34" s="76"/>
      <c r="E34" s="76"/>
      <c r="F34" s="76"/>
      <c r="G34" s="76"/>
      <c r="H34" s="75"/>
      <c r="I34" s="75"/>
      <c r="J34" s="75"/>
      <c r="K34" s="75"/>
      <c r="L34" s="75"/>
      <c r="M34" s="75"/>
      <c r="N34" s="75"/>
      <c r="O34" s="75"/>
      <c r="P34" s="75"/>
      <c r="Q34" s="75"/>
      <c r="R34" s="75"/>
      <c r="V34" s="75"/>
      <c r="W34" s="75"/>
      <c r="AD34" s="299"/>
    </row>
    <row r="35" spans="2:31">
      <c r="B35" s="63" t="s">
        <v>14</v>
      </c>
      <c r="C35" s="63" t="s">
        <v>348</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X36" si="6">S18*7.6</f>
        <v>11602.148090800001</v>
      </c>
      <c r="T35" s="74">
        <f t="shared" si="6"/>
        <v>11856.851541999999</v>
      </c>
      <c r="U35" s="74">
        <f t="shared" si="6"/>
        <v>12546.280298</v>
      </c>
      <c r="V35" s="74">
        <f t="shared" si="6"/>
        <v>9023.7745912000009</v>
      </c>
      <c r="W35" s="75">
        <f>SUM(S35:V35)</f>
        <v>45029.054521999999</v>
      </c>
      <c r="X35" s="74">
        <f t="shared" si="6"/>
        <v>11518.598060800001</v>
      </c>
      <c r="Y35" s="74">
        <v>12240.268045999997</v>
      </c>
      <c r="Z35" s="74">
        <v>12388.347092000002</v>
      </c>
      <c r="AA35" s="74">
        <f>AA18*7.6</f>
        <v>11965.874864399999</v>
      </c>
      <c r="AB35" s="75">
        <f>SUM(X35:AA35)</f>
        <v>48113.088063200004</v>
      </c>
      <c r="AC35" s="312">
        <v>9423.9732024000004</v>
      </c>
      <c r="AD35" s="312">
        <v>6656.3958331999975</v>
      </c>
      <c r="AE35" s="180"/>
    </row>
    <row r="36" spans="2:31">
      <c r="B36" s="63" t="s">
        <v>15</v>
      </c>
      <c r="C36" s="63" t="s">
        <v>348</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6"/>
        <v>582.74009188799994</v>
      </c>
      <c r="T36" s="74">
        <f t="shared" si="6"/>
        <v>891.12321039999995</v>
      </c>
      <c r="U36" s="74">
        <f t="shared" si="6"/>
        <v>911.01484240000002</v>
      </c>
      <c r="V36" s="74">
        <f t="shared" si="6"/>
        <v>700.75108399999988</v>
      </c>
      <c r="W36" s="75">
        <f>SUM(S36:V36)</f>
        <v>3085.6292286879998</v>
      </c>
      <c r="X36" s="74">
        <f t="shared" si="6"/>
        <v>600.46946400000002</v>
      </c>
      <c r="Y36" s="74">
        <v>931.71771360000002</v>
      </c>
      <c r="Z36" s="74">
        <v>935.25283079999997</v>
      </c>
      <c r="AA36" s="74">
        <f>AA19*7.6</f>
        <v>846.29746039999998</v>
      </c>
      <c r="AB36" s="75">
        <f>SUM(X36:AA36)</f>
        <v>3313.7374688</v>
      </c>
      <c r="AC36" s="312">
        <v>548.19066759999987</v>
      </c>
      <c r="AD36" s="312">
        <v>623.1353924</v>
      </c>
      <c r="AE36" s="180"/>
    </row>
    <row r="37" spans="2:31">
      <c r="B37" s="62" t="s">
        <v>364</v>
      </c>
      <c r="C37" s="314" t="s">
        <v>348</v>
      </c>
      <c r="D37" s="77">
        <f>SUM(D35:D36)</f>
        <v>10050.718625199997</v>
      </c>
      <c r="E37" s="77">
        <f>SUM(E35:E36)</f>
        <v>11479.414087199999</v>
      </c>
      <c r="F37" s="77">
        <f>SUM(F35:F36)</f>
        <v>11677.386830719999</v>
      </c>
      <c r="G37" s="77">
        <f>SUM(G35:G36)</f>
        <v>6908.314978800001</v>
      </c>
      <c r="H37" s="78">
        <f>SUM(H35:H36)</f>
        <v>40115.834521919998</v>
      </c>
      <c r="I37" s="77">
        <f t="shared" ref="I37:AD37" si="7">SUM(I35:I36)</f>
        <v>10359.803564799999</v>
      </c>
      <c r="J37" s="77">
        <f t="shared" si="7"/>
        <v>12166.0889224</v>
      </c>
      <c r="K37" s="77">
        <f t="shared" si="7"/>
        <v>9050.6689315999993</v>
      </c>
      <c r="L37" s="77">
        <f t="shared" si="7"/>
        <v>12216.414534</v>
      </c>
      <c r="M37" s="78">
        <f t="shared" si="7"/>
        <v>43792.9759528</v>
      </c>
      <c r="N37" s="77">
        <f t="shared" si="7"/>
        <v>9587.3909255999988</v>
      </c>
      <c r="O37" s="77">
        <f t="shared" si="7"/>
        <v>9976.4893339999999</v>
      </c>
      <c r="P37" s="77">
        <f t="shared" si="7"/>
        <v>12701.469280799996</v>
      </c>
      <c r="Q37" s="77">
        <f t="shared" si="7"/>
        <v>13604.007645599999</v>
      </c>
      <c r="R37" s="78">
        <f t="shared" si="7"/>
        <v>45869.357185999994</v>
      </c>
      <c r="S37" s="77">
        <f t="shared" si="7"/>
        <v>12184.888182688001</v>
      </c>
      <c r="T37" s="77">
        <f t="shared" si="7"/>
        <v>12747.974752399998</v>
      </c>
      <c r="U37" s="77">
        <f t="shared" si="7"/>
        <v>13457.2951404</v>
      </c>
      <c r="V37" s="77">
        <f t="shared" si="7"/>
        <v>9724.5256752000005</v>
      </c>
      <c r="W37" s="78">
        <f t="shared" si="7"/>
        <v>48114.683750687997</v>
      </c>
      <c r="X37" s="77">
        <f t="shared" si="7"/>
        <v>12119.067524800001</v>
      </c>
      <c r="Y37" s="77">
        <f t="shared" si="7"/>
        <v>13171.985759599997</v>
      </c>
      <c r="Z37" s="77">
        <f t="shared" si="7"/>
        <v>13323.599922800002</v>
      </c>
      <c r="AA37" s="77">
        <f t="shared" si="7"/>
        <v>12812.172324799998</v>
      </c>
      <c r="AB37" s="78">
        <f t="shared" si="7"/>
        <v>51426.825532000003</v>
      </c>
      <c r="AC37" s="314">
        <f t="shared" si="7"/>
        <v>9972.1638700000003</v>
      </c>
      <c r="AD37" s="314">
        <f t="shared" si="7"/>
        <v>7279.5312255999979</v>
      </c>
    </row>
    <row r="38" spans="2:31">
      <c r="B38" s="313"/>
      <c r="C38" s="313"/>
      <c r="D38" s="76"/>
      <c r="E38" s="76"/>
      <c r="F38" s="76"/>
      <c r="G38" s="76"/>
      <c r="H38" s="75"/>
      <c r="I38" s="75"/>
      <c r="J38" s="75"/>
      <c r="K38" s="75"/>
      <c r="L38" s="75"/>
      <c r="M38" s="75"/>
      <c r="N38" s="75"/>
      <c r="O38" s="75"/>
      <c r="P38" s="75"/>
      <c r="Q38" s="75"/>
      <c r="R38" s="75"/>
      <c r="V38" s="75"/>
      <c r="W38" s="75"/>
      <c r="AA38" s="254"/>
      <c r="AB38" s="254"/>
      <c r="AD38" s="299"/>
    </row>
    <row r="39" spans="2:31" ht="13.5" thickBot="1">
      <c r="B39" s="64" t="s">
        <v>330</v>
      </c>
      <c r="C39" s="315" t="s">
        <v>348</v>
      </c>
      <c r="D39" s="79">
        <f>SUM(D33,D37)</f>
        <v>30644.016072799997</v>
      </c>
      <c r="E39" s="79">
        <f>SUM(E33,E37)</f>
        <v>34157.447292199999</v>
      </c>
      <c r="F39" s="79">
        <f>SUM(F33,F37)</f>
        <v>36393.469977319997</v>
      </c>
      <c r="G39" s="79">
        <f>SUM(G33,G37)</f>
        <v>30974.771021599998</v>
      </c>
      <c r="H39" s="80">
        <f>SUM(H33,H37)</f>
        <v>132169.70436391997</v>
      </c>
      <c r="I39" s="79">
        <f t="shared" ref="I39:AD39" si="8">SUM(I33,I37)</f>
        <v>27974.4527648</v>
      </c>
      <c r="J39" s="79">
        <f t="shared" si="8"/>
        <v>37875.645349599996</v>
      </c>
      <c r="K39" s="79">
        <f t="shared" si="8"/>
        <v>31551.734658399997</v>
      </c>
      <c r="L39" s="79">
        <f t="shared" si="8"/>
        <v>36930.934333999998</v>
      </c>
      <c r="M39" s="80">
        <f t="shared" si="8"/>
        <v>134332.76710679999</v>
      </c>
      <c r="N39" s="79">
        <f t="shared" si="8"/>
        <v>32639.100827999995</v>
      </c>
      <c r="O39" s="79">
        <f t="shared" si="8"/>
        <v>34407.046153999996</v>
      </c>
      <c r="P39" s="79">
        <f t="shared" si="8"/>
        <v>34915.652240599993</v>
      </c>
      <c r="Q39" s="79">
        <f t="shared" si="8"/>
        <v>36417.180319000006</v>
      </c>
      <c r="R39" s="80">
        <f t="shared" si="8"/>
        <v>138378.97954159998</v>
      </c>
      <c r="S39" s="79">
        <f t="shared" si="8"/>
        <v>36827.189731288003</v>
      </c>
      <c r="T39" s="79">
        <f t="shared" si="8"/>
        <v>37875.904798399999</v>
      </c>
      <c r="U39" s="79">
        <f t="shared" si="8"/>
        <v>38890.695140399999</v>
      </c>
      <c r="V39" s="79">
        <f t="shared" si="8"/>
        <v>36237.188880599999</v>
      </c>
      <c r="W39" s="80">
        <f t="shared" si="8"/>
        <v>149830.97855068799</v>
      </c>
      <c r="X39" s="79">
        <f t="shared" si="8"/>
        <v>37245.811324800001</v>
      </c>
      <c r="Y39" s="79">
        <f t="shared" si="8"/>
        <v>38734.133559599992</v>
      </c>
      <c r="Z39" s="79">
        <f t="shared" si="8"/>
        <v>40159.199922799999</v>
      </c>
      <c r="AA39" s="79">
        <f t="shared" si="8"/>
        <v>40331.772324799997</v>
      </c>
      <c r="AB39" s="80">
        <f t="shared" si="8"/>
        <v>156470.917132</v>
      </c>
      <c r="AC39" s="315">
        <f t="shared" si="8"/>
        <v>35417.625069999995</v>
      </c>
      <c r="AD39" s="315">
        <f t="shared" si="8"/>
        <v>27586.450025599996</v>
      </c>
    </row>
    <row r="40" spans="2:31">
      <c r="B40" s="299"/>
      <c r="C40" s="319"/>
    </row>
    <row r="41" spans="2:31">
      <c r="B41" s="299"/>
      <c r="C41" s="319"/>
    </row>
    <row r="42" spans="2:31">
      <c r="B42" s="61" t="s">
        <v>354</v>
      </c>
      <c r="C42" s="319"/>
    </row>
  </sheetData>
  <pageMargins left="0.25" right="0.25" top="0.75" bottom="0.75" header="0.3" footer="0.3"/>
  <pageSetup paperSize="9" scale="7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2"/>
  <sheetViews>
    <sheetView showGridLines="0" zoomScaleNormal="100" workbookViewId="0">
      <selection activeCell="G14" sqref="G14"/>
    </sheetView>
  </sheetViews>
  <sheetFormatPr defaultColWidth="8.7109375" defaultRowHeight="12.75"/>
  <cols>
    <col min="1" max="1" width="5" style="4" customWidth="1"/>
    <col min="2" max="16384" width="8.7109375" style="4"/>
  </cols>
  <sheetData>
    <row r="1" spans="1:5">
      <c r="A1" s="65"/>
      <c r="B1" s="65"/>
      <c r="C1" s="65"/>
      <c r="D1" s="65"/>
      <c r="E1" s="65"/>
    </row>
    <row r="3" spans="1:5" ht="18.75">
      <c r="B3" s="20" t="s">
        <v>41</v>
      </c>
      <c r="C3" s="294"/>
      <c r="D3" s="294"/>
    </row>
    <row r="4" spans="1:5">
      <c r="B4" s="294"/>
      <c r="C4" s="294"/>
      <c r="D4" s="294"/>
    </row>
    <row r="5" spans="1:5">
      <c r="B5" s="296" t="s">
        <v>66</v>
      </c>
      <c r="C5" s="31" t="s">
        <v>67</v>
      </c>
      <c r="D5" s="294"/>
    </row>
    <row r="6" spans="1:5">
      <c r="B6" s="296" t="s">
        <v>68</v>
      </c>
      <c r="C6" s="31" t="s">
        <v>69</v>
      </c>
      <c r="D6" s="294"/>
    </row>
    <row r="7" spans="1:5">
      <c r="B7" s="296" t="s">
        <v>70</v>
      </c>
      <c r="C7" s="31" t="s">
        <v>71</v>
      </c>
      <c r="D7" s="294"/>
    </row>
    <row r="8" spans="1:5">
      <c r="B8" s="296" t="s">
        <v>72</v>
      </c>
      <c r="C8" s="31" t="s">
        <v>73</v>
      </c>
      <c r="D8" s="294"/>
    </row>
    <row r="9" spans="1:5">
      <c r="B9" s="296" t="s">
        <v>74</v>
      </c>
      <c r="C9" s="31" t="s">
        <v>75</v>
      </c>
      <c r="D9" s="294"/>
    </row>
    <row r="10" spans="1:5">
      <c r="B10" s="296" t="s">
        <v>76</v>
      </c>
      <c r="C10" s="31" t="s">
        <v>77</v>
      </c>
      <c r="D10" s="294"/>
    </row>
    <row r="11" spans="1:5">
      <c r="B11" s="296" t="s">
        <v>78</v>
      </c>
      <c r="C11" s="31" t="s">
        <v>79</v>
      </c>
      <c r="D11" s="294"/>
    </row>
    <row r="12" spans="1:5">
      <c r="B12" s="296" t="s">
        <v>80</v>
      </c>
      <c r="C12" s="31" t="s">
        <v>81</v>
      </c>
      <c r="D12" s="294"/>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election activeCell="H19" sqref="H19"/>
    </sheetView>
  </sheetViews>
  <sheetFormatPr defaultColWidth="8.7109375" defaultRowHeight="12.75"/>
  <cols>
    <col min="1" max="1" width="7" style="2" customWidth="1"/>
    <col min="2" max="2" width="6.5703125" style="2" customWidth="1"/>
    <col min="3" max="16384" width="8.7109375" style="2"/>
  </cols>
  <sheetData>
    <row r="2" spans="2:3">
      <c r="B2" s="1"/>
    </row>
    <row r="5" spans="2:3" ht="26.25">
      <c r="B5" s="3" t="s">
        <v>29</v>
      </c>
    </row>
    <row r="7" spans="2:3">
      <c r="B7" s="296" t="s">
        <v>30</v>
      </c>
      <c r="C7" s="294"/>
    </row>
    <row r="8" spans="2:3">
      <c r="B8" s="296" t="s">
        <v>31</v>
      </c>
      <c r="C8" s="294"/>
    </row>
    <row r="9" spans="2:3">
      <c r="B9" s="295"/>
      <c r="C9" s="294" t="s">
        <v>32</v>
      </c>
    </row>
    <row r="10" spans="2:3">
      <c r="B10" s="9" t="s">
        <v>0</v>
      </c>
      <c r="C10" s="10" t="s">
        <v>33</v>
      </c>
    </row>
    <row r="11" spans="2:3">
      <c r="B11" s="9" t="s">
        <v>23</v>
      </c>
      <c r="C11" s="10" t="s">
        <v>34</v>
      </c>
    </row>
    <row r="12" spans="2:3">
      <c r="B12" s="9" t="s">
        <v>22</v>
      </c>
      <c r="C12" s="10" t="s">
        <v>35</v>
      </c>
    </row>
    <row r="13" spans="2:3">
      <c r="B13" s="9" t="s">
        <v>1</v>
      </c>
      <c r="C13" s="10" t="s">
        <v>36</v>
      </c>
    </row>
    <row r="14" spans="2:3">
      <c r="B14" s="11"/>
      <c r="C14" s="12" t="s">
        <v>37</v>
      </c>
    </row>
    <row r="15" spans="2:3">
      <c r="B15" s="9" t="s">
        <v>2</v>
      </c>
      <c r="C15" s="10" t="s">
        <v>38</v>
      </c>
    </row>
    <row r="16" spans="2:3">
      <c r="B16" s="9" t="s">
        <v>3</v>
      </c>
      <c r="C16" s="10" t="s">
        <v>39</v>
      </c>
    </row>
    <row r="17" spans="2:3">
      <c r="B17" s="9" t="s">
        <v>4</v>
      </c>
      <c r="C17" s="10" t="s">
        <v>40</v>
      </c>
    </row>
    <row r="18" spans="2:3">
      <c r="B18" s="255" t="s">
        <v>5</v>
      </c>
      <c r="C18" s="294" t="s">
        <v>41</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H24"/>
  <sheetViews>
    <sheetView showGridLines="0" zoomScaleNormal="100" workbookViewId="0">
      <selection activeCell="K25" sqref="K25"/>
    </sheetView>
  </sheetViews>
  <sheetFormatPr defaultColWidth="8.7109375" defaultRowHeight="12.75"/>
  <cols>
    <col min="1" max="1" width="2.7109375" style="4" customWidth="1"/>
    <col min="2" max="16384" width="8.7109375" style="4"/>
  </cols>
  <sheetData>
    <row r="3" spans="2:8">
      <c r="B3" s="296" t="s">
        <v>42</v>
      </c>
      <c r="C3" s="294"/>
      <c r="D3" s="294"/>
      <c r="E3" s="294"/>
      <c r="F3" s="294"/>
      <c r="G3" s="294"/>
      <c r="H3" s="294"/>
    </row>
    <row r="4" spans="2:8">
      <c r="B4" s="294" t="s">
        <v>43</v>
      </c>
      <c r="C4" s="294"/>
      <c r="D4" s="294"/>
      <c r="E4" s="294"/>
      <c r="F4" s="294"/>
      <c r="G4" s="294"/>
      <c r="H4" s="294"/>
    </row>
    <row r="5" spans="2:8">
      <c r="B5" s="294" t="s">
        <v>44</v>
      </c>
      <c r="C5" s="294"/>
      <c r="D5" s="294"/>
      <c r="E5" s="294"/>
      <c r="F5" s="294"/>
      <c r="G5" s="294"/>
      <c r="H5" s="294"/>
    </row>
    <row r="6" spans="2:8">
      <c r="B6" s="294" t="s">
        <v>45</v>
      </c>
      <c r="C6" s="294"/>
      <c r="D6" s="294"/>
      <c r="E6" s="294"/>
      <c r="F6" s="294"/>
      <c r="G6" s="294"/>
      <c r="H6" s="294"/>
    </row>
    <row r="7" spans="2:8">
      <c r="B7" s="294" t="s">
        <v>46</v>
      </c>
      <c r="C7" s="294"/>
      <c r="D7" s="294"/>
      <c r="E7" s="294"/>
      <c r="F7" s="294"/>
      <c r="G7" s="294"/>
      <c r="H7" s="294"/>
    </row>
    <row r="8" spans="2:8">
      <c r="B8" s="294" t="s">
        <v>47</v>
      </c>
      <c r="C8" s="294"/>
      <c r="D8" s="294"/>
      <c r="E8" s="294"/>
      <c r="F8" s="294"/>
      <c r="G8" s="294"/>
      <c r="H8" s="294"/>
    </row>
    <row r="9" spans="2:8">
      <c r="B9" s="294" t="s">
        <v>48</v>
      </c>
      <c r="C9" s="294"/>
      <c r="D9" s="294"/>
      <c r="E9" s="294"/>
      <c r="F9" s="294"/>
      <c r="G9" s="294"/>
      <c r="H9" s="294"/>
    </row>
    <row r="10" spans="2:8">
      <c r="B10" s="294" t="s">
        <v>49</v>
      </c>
      <c r="C10" s="294"/>
      <c r="D10" s="294"/>
      <c r="E10" s="294"/>
      <c r="F10" s="294"/>
      <c r="G10" s="294"/>
      <c r="H10" s="294"/>
    </row>
    <row r="11" spans="2:8">
      <c r="B11" s="294" t="s">
        <v>50</v>
      </c>
      <c r="C11" s="294"/>
      <c r="D11" s="294"/>
      <c r="E11" s="294"/>
      <c r="F11" s="294"/>
      <c r="G11" s="294"/>
      <c r="H11" s="294"/>
    </row>
    <row r="12" spans="2:8">
      <c r="B12" s="294" t="s">
        <v>51</v>
      </c>
      <c r="C12" s="294"/>
      <c r="D12" s="294"/>
      <c r="E12" s="294"/>
      <c r="F12" s="294"/>
      <c r="G12" s="294"/>
      <c r="H12" s="294"/>
    </row>
    <row r="13" spans="2:8">
      <c r="B13" s="294"/>
      <c r="C13" s="294"/>
      <c r="D13" s="294"/>
      <c r="E13" s="294"/>
      <c r="F13" s="294"/>
      <c r="G13" s="294"/>
      <c r="H13" s="294"/>
    </row>
    <row r="14" spans="2:8">
      <c r="B14" s="296" t="s">
        <v>6</v>
      </c>
      <c r="C14" s="294"/>
      <c r="D14" s="294"/>
      <c r="E14" s="294"/>
      <c r="F14" s="294"/>
      <c r="G14" s="294"/>
      <c r="H14" s="294"/>
    </row>
    <row r="15" spans="2:8">
      <c r="B15" s="294" t="s">
        <v>52</v>
      </c>
      <c r="C15" s="294"/>
      <c r="D15" s="294"/>
      <c r="E15" s="294"/>
      <c r="F15" s="294"/>
      <c r="G15" s="294"/>
      <c r="H15" s="294"/>
    </row>
    <row r="16" spans="2:8">
      <c r="B16" s="294" t="s">
        <v>53</v>
      </c>
      <c r="C16" s="294"/>
      <c r="D16" s="294"/>
      <c r="E16" s="294"/>
      <c r="F16" s="294"/>
      <c r="G16" s="294"/>
      <c r="H16" s="294"/>
    </row>
    <row r="17" spans="2:8">
      <c r="B17" s="294" t="s">
        <v>54</v>
      </c>
      <c r="C17" s="294"/>
      <c r="D17" s="294"/>
      <c r="E17" s="294"/>
      <c r="F17" s="294"/>
      <c r="G17" s="294"/>
      <c r="H17" s="294"/>
    </row>
    <row r="18" spans="2:8">
      <c r="B18" s="294" t="s">
        <v>55</v>
      </c>
      <c r="C18" s="294"/>
      <c r="D18" s="294"/>
      <c r="E18" s="294"/>
      <c r="F18" s="294"/>
      <c r="G18" s="294"/>
      <c r="H18" s="294"/>
    </row>
    <row r="19" spans="2:8">
      <c r="B19" s="294" t="s">
        <v>56</v>
      </c>
      <c r="C19" s="294"/>
      <c r="D19" s="294"/>
      <c r="E19" s="294"/>
      <c r="F19" s="294"/>
      <c r="G19" s="294"/>
      <c r="H19" s="294"/>
    </row>
    <row r="20" spans="2:8">
      <c r="B20" s="294" t="s">
        <v>57</v>
      </c>
      <c r="C20" s="294"/>
      <c r="D20" s="294"/>
      <c r="E20" s="294"/>
      <c r="F20" s="294"/>
      <c r="G20" s="294"/>
      <c r="H20" s="294"/>
    </row>
    <row r="21" spans="2:8">
      <c r="B21" s="294" t="s">
        <v>58</v>
      </c>
      <c r="C21" s="294"/>
      <c r="D21" s="294"/>
      <c r="E21" s="294"/>
      <c r="F21" s="294"/>
      <c r="G21" s="294"/>
      <c r="H21" s="294"/>
    </row>
    <row r="22" spans="2:8">
      <c r="B22" s="294" t="s">
        <v>59</v>
      </c>
      <c r="C22" s="294"/>
      <c r="D22" s="294"/>
      <c r="E22" s="294"/>
      <c r="F22" s="294"/>
      <c r="G22" s="294"/>
      <c r="H22" s="294"/>
    </row>
    <row r="23" spans="2:8">
      <c r="B23" s="294" t="s">
        <v>60</v>
      </c>
      <c r="C23" s="294"/>
      <c r="D23" s="294"/>
      <c r="E23" s="294"/>
      <c r="F23" s="294"/>
      <c r="G23" s="294"/>
      <c r="H23" s="294"/>
    </row>
    <row r="24" spans="2:8">
      <c r="B24" s="294" t="s">
        <v>61</v>
      </c>
      <c r="C24" s="294"/>
      <c r="D24" s="294"/>
      <c r="E24" s="294"/>
      <c r="F24" s="294"/>
      <c r="G24" s="294"/>
      <c r="H24" s="294"/>
    </row>
  </sheetData>
  <pageMargins left="0.25" right="0.25"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I87"/>
  <sheetViews>
    <sheetView showGridLines="0" zoomScale="80" zoomScaleNormal="80" workbookViewId="0">
      <selection activeCell="AH10" sqref="AH10"/>
    </sheetView>
  </sheetViews>
  <sheetFormatPr defaultColWidth="8.7109375" defaultRowHeight="12.75" outlineLevelCol="1"/>
  <cols>
    <col min="1" max="1" width="3.7109375" style="294" customWidth="1"/>
    <col min="2" max="2" width="3.5703125" style="294" customWidth="1"/>
    <col min="3" max="3" width="42.7109375" style="294" customWidth="1"/>
    <col min="4" max="4" width="37.7109375" style="294" customWidth="1"/>
    <col min="5" max="5" width="16" style="319" customWidth="1"/>
    <col min="6" max="7" width="15.7109375" style="294" hidden="1" customWidth="1" outlineLevel="1"/>
    <col min="8" max="9" width="16.7109375" style="294" hidden="1" customWidth="1" outlineLevel="1"/>
    <col min="10" max="10" width="16.7109375" style="296" customWidth="1" collapsed="1"/>
    <col min="11" max="14" width="16.7109375" style="294" hidden="1" customWidth="1" outlineLevel="1"/>
    <col min="15" max="15" width="16.7109375" style="296" customWidth="1" collapsed="1"/>
    <col min="16" max="19" width="16.7109375" style="294" hidden="1" customWidth="1" outlineLevel="1"/>
    <col min="20" max="20" width="16.7109375" style="296" customWidth="1" collapsed="1"/>
    <col min="21" max="21" width="16.7109375" style="294" hidden="1" customWidth="1" outlineLevel="1"/>
    <col min="22" max="24" width="15.7109375" style="294" hidden="1" customWidth="1" outlineLevel="1"/>
    <col min="25" max="25" width="15.7109375" style="296" customWidth="1" collapsed="1"/>
    <col min="26" max="29" width="16" style="294" hidden="1" customWidth="1" outlineLevel="1"/>
    <col min="30" max="30" width="32.7109375" style="294" hidden="1" customWidth="1" outlineLevel="1"/>
    <col min="31" max="31" width="16" style="294" customWidth="1" collapsed="1"/>
    <col min="32" max="33" width="16" style="294" customWidth="1"/>
    <col min="34" max="16384" width="8.7109375" style="294"/>
  </cols>
  <sheetData>
    <row r="1" spans="2:33">
      <c r="B1" s="13"/>
      <c r="C1" s="14"/>
      <c r="D1" s="14"/>
      <c r="E1" s="14"/>
      <c r="F1" s="318" t="s">
        <v>82</v>
      </c>
      <c r="G1" s="318" t="s">
        <v>83</v>
      </c>
      <c r="H1" s="318" t="s">
        <v>84</v>
      </c>
      <c r="I1" s="318" t="s">
        <v>85</v>
      </c>
      <c r="J1" s="83">
        <v>2015</v>
      </c>
      <c r="K1" s="318" t="s">
        <v>86</v>
      </c>
      <c r="L1" s="318" t="s">
        <v>87</v>
      </c>
      <c r="M1" s="318" t="s">
        <v>88</v>
      </c>
      <c r="N1" s="318" t="s">
        <v>89</v>
      </c>
      <c r="O1" s="83">
        <v>2016</v>
      </c>
      <c r="P1" s="318" t="s">
        <v>90</v>
      </c>
      <c r="Q1" s="318" t="s">
        <v>91</v>
      </c>
      <c r="R1" s="318" t="s">
        <v>92</v>
      </c>
      <c r="S1" s="318" t="s">
        <v>93</v>
      </c>
      <c r="T1" s="83">
        <v>2017</v>
      </c>
      <c r="U1" s="318" t="s">
        <v>94</v>
      </c>
      <c r="V1" s="318" t="s">
        <v>95</v>
      </c>
      <c r="W1" s="318" t="s">
        <v>96</v>
      </c>
      <c r="X1" s="318" t="s">
        <v>97</v>
      </c>
      <c r="Y1" s="83">
        <v>2018</v>
      </c>
      <c r="Z1" s="318" t="s">
        <v>98</v>
      </c>
      <c r="AA1" s="318" t="s">
        <v>99</v>
      </c>
      <c r="AB1" s="318" t="s">
        <v>100</v>
      </c>
      <c r="AC1" s="318" t="s">
        <v>101</v>
      </c>
      <c r="AD1" s="318" t="s">
        <v>101</v>
      </c>
      <c r="AE1" s="83">
        <v>2019</v>
      </c>
      <c r="AF1" s="318" t="s">
        <v>26</v>
      </c>
      <c r="AG1" s="318" t="s">
        <v>27</v>
      </c>
    </row>
    <row r="2" spans="2:33">
      <c r="B2" s="294" t="s">
        <v>62</v>
      </c>
      <c r="E2" s="319" t="s">
        <v>63</v>
      </c>
      <c r="F2" s="316">
        <v>53.93634920634922</v>
      </c>
      <c r="G2" s="316">
        <v>61.875</v>
      </c>
      <c r="H2" s="316">
        <v>50.434999999999995</v>
      </c>
      <c r="I2" s="316">
        <v>43.764296875000021</v>
      </c>
      <c r="J2" s="103">
        <v>52.37003937007875</v>
      </c>
      <c r="K2" s="316">
        <v>33.939193548387088</v>
      </c>
      <c r="L2" s="316">
        <v>45.5886507936508</v>
      </c>
      <c r="M2" s="316">
        <v>45.858923076923098</v>
      </c>
      <c r="N2" s="316">
        <v>49.326984126984122</v>
      </c>
      <c r="O2" s="103">
        <v>43.734169960474318</v>
      </c>
      <c r="P2" s="316">
        <v>53.692187500000017</v>
      </c>
      <c r="Q2" s="316">
        <v>49.641393442622963</v>
      </c>
      <c r="R2" s="316">
        <v>52.077187499999994</v>
      </c>
      <c r="S2" s="316">
        <v>61.256825396825377</v>
      </c>
      <c r="T2" s="103">
        <v>54.192638888888901</v>
      </c>
      <c r="U2" s="316">
        <v>66.819841269841262</v>
      </c>
      <c r="V2" s="316">
        <v>74.393306451612901</v>
      </c>
      <c r="W2" s="316">
        <v>75.162343750000005</v>
      </c>
      <c r="X2" s="316">
        <v>68.87</v>
      </c>
      <c r="Y2" s="103">
        <v>71.31</v>
      </c>
      <c r="Z2" s="338">
        <v>63.13</v>
      </c>
      <c r="AA2" s="189">
        <v>68.861229508196715</v>
      </c>
      <c r="AB2" s="189">
        <v>62.000461538461529</v>
      </c>
      <c r="AC2" s="189">
        <v>63.084531249999984</v>
      </c>
      <c r="AD2" s="189">
        <v>63.084531249999984</v>
      </c>
      <c r="AE2" s="296">
        <v>64.209999999999994</v>
      </c>
      <c r="AF2" s="294">
        <v>50.7</v>
      </c>
      <c r="AG2" s="316">
        <v>29.556229508196722</v>
      </c>
    </row>
    <row r="3" spans="2:33">
      <c r="B3" s="297" t="s">
        <v>64</v>
      </c>
      <c r="C3" s="297"/>
      <c r="D3" s="297"/>
      <c r="E3" s="319" t="s">
        <v>19</v>
      </c>
      <c r="F3" s="316">
        <v>184.57788888888882</v>
      </c>
      <c r="G3" s="316">
        <v>185.86153846153843</v>
      </c>
      <c r="H3" s="316">
        <v>216.91630434782604</v>
      </c>
      <c r="I3" s="316">
        <v>300.43565217391313</v>
      </c>
      <c r="J3" s="103">
        <v>222.25147945205487</v>
      </c>
      <c r="K3" s="316">
        <v>355.11813186813185</v>
      </c>
      <c r="L3" s="316">
        <v>335.57999999999993</v>
      </c>
      <c r="M3" s="316">
        <v>341.33826086956515</v>
      </c>
      <c r="N3" s="316">
        <v>335.07271739130442</v>
      </c>
      <c r="O3" s="103">
        <v>341.75775956284201</v>
      </c>
      <c r="P3" s="316">
        <v>322.5292222222223</v>
      </c>
      <c r="Q3" s="316">
        <v>315.00670329670334</v>
      </c>
      <c r="R3" s="316">
        <v>332.17956521739148</v>
      </c>
      <c r="S3" s="316">
        <v>334.4015217391306</v>
      </c>
      <c r="T3" s="103">
        <v>326.07863013698676</v>
      </c>
      <c r="U3" s="316">
        <v>323.30644444444448</v>
      </c>
      <c r="V3" s="316">
        <v>329.62934065934064</v>
      </c>
      <c r="W3" s="316">
        <v>355.89945652173907</v>
      </c>
      <c r="X3" s="316">
        <v>369.83</v>
      </c>
      <c r="Y3" s="103">
        <v>344.71</v>
      </c>
      <c r="Z3" s="316">
        <v>377.73</v>
      </c>
      <c r="AA3" s="341">
        <v>379.14</v>
      </c>
      <c r="AB3" s="341">
        <v>385.85935483870952</v>
      </c>
      <c r="AC3" s="341">
        <v>386.85849462365593</v>
      </c>
      <c r="AD3" s="341">
        <v>386.85849462365593</v>
      </c>
      <c r="AE3" s="231">
        <v>382.86536986301365</v>
      </c>
      <c r="AF3" s="341">
        <v>391.72</v>
      </c>
      <c r="AG3" s="341">
        <v>417.69131868131882</v>
      </c>
    </row>
    <row r="4" spans="2:33">
      <c r="B4" s="16" t="s">
        <v>65</v>
      </c>
      <c r="C4" s="17"/>
      <c r="D4" s="17"/>
      <c r="E4" s="96" t="s">
        <v>19</v>
      </c>
      <c r="F4" s="317">
        <v>185.65</v>
      </c>
      <c r="G4" s="317">
        <v>186.2</v>
      </c>
      <c r="H4" s="317">
        <v>270.39999999999998</v>
      </c>
      <c r="I4" s="317">
        <v>339.47</v>
      </c>
      <c r="J4" s="104">
        <v>339.47</v>
      </c>
      <c r="K4" s="317">
        <v>343.06</v>
      </c>
      <c r="L4" s="317">
        <v>338.87</v>
      </c>
      <c r="M4" s="317">
        <v>334.93</v>
      </c>
      <c r="N4" s="317">
        <v>333.29</v>
      </c>
      <c r="O4" s="104">
        <v>333.29</v>
      </c>
      <c r="P4" s="317">
        <v>314.79000000000002</v>
      </c>
      <c r="Q4" s="317">
        <v>321.45999999999998</v>
      </c>
      <c r="R4" s="317">
        <v>341.19</v>
      </c>
      <c r="S4" s="317">
        <v>332.33</v>
      </c>
      <c r="T4" s="104">
        <v>332.33</v>
      </c>
      <c r="U4" s="317">
        <v>318.31</v>
      </c>
      <c r="V4" s="317">
        <v>341.08</v>
      </c>
      <c r="W4" s="317">
        <v>363.07</v>
      </c>
      <c r="X4" s="317">
        <v>384.2</v>
      </c>
      <c r="Y4" s="104">
        <v>384.2</v>
      </c>
      <c r="Z4" s="317">
        <v>380.04</v>
      </c>
      <c r="AA4" s="317">
        <v>380.53</v>
      </c>
      <c r="AB4" s="317">
        <v>387.99</v>
      </c>
      <c r="AC4" s="232">
        <v>382.59</v>
      </c>
      <c r="AD4" s="232">
        <v>382.59</v>
      </c>
      <c r="AE4" s="104">
        <v>382.59</v>
      </c>
      <c r="AF4" s="317">
        <v>447.67</v>
      </c>
      <c r="AG4" s="317">
        <v>403.93</v>
      </c>
    </row>
    <row r="5" spans="2:33">
      <c r="B5" s="298"/>
      <c r="C5" s="299"/>
      <c r="D5" s="299"/>
      <c r="J5" s="105"/>
      <c r="K5" s="299"/>
      <c r="L5" s="299"/>
      <c r="M5" s="299"/>
      <c r="N5" s="299"/>
      <c r="O5" s="105"/>
      <c r="P5" s="299"/>
      <c r="Q5" s="299"/>
      <c r="R5" s="299"/>
      <c r="S5" s="299"/>
      <c r="T5" s="105"/>
    </row>
    <row r="7" spans="2:33" ht="18.75">
      <c r="B7" s="20" t="s">
        <v>33</v>
      </c>
    </row>
    <row r="9" spans="2:33">
      <c r="B9" s="179"/>
      <c r="U9" s="22"/>
      <c r="Z9" s="22"/>
      <c r="AA9" s="22"/>
    </row>
    <row r="10" spans="2:33">
      <c r="B10" s="23"/>
      <c r="C10" s="14"/>
      <c r="D10" s="14"/>
      <c r="E10" s="14"/>
      <c r="F10" s="318" t="s">
        <v>82</v>
      </c>
      <c r="G10" s="318" t="s">
        <v>83</v>
      </c>
      <c r="H10" s="318" t="s">
        <v>84</v>
      </c>
      <c r="I10" s="318" t="s">
        <v>85</v>
      </c>
      <c r="J10" s="83">
        <v>2015</v>
      </c>
      <c r="K10" s="318" t="s">
        <v>86</v>
      </c>
      <c r="L10" s="318" t="s">
        <v>87</v>
      </c>
      <c r="M10" s="318" t="s">
        <v>88</v>
      </c>
      <c r="N10" s="318" t="s">
        <v>89</v>
      </c>
      <c r="O10" s="83">
        <v>2016</v>
      </c>
      <c r="P10" s="318" t="s">
        <v>90</v>
      </c>
      <c r="Q10" s="318" t="s">
        <v>91</v>
      </c>
      <c r="R10" s="318" t="s">
        <v>92</v>
      </c>
      <c r="S10" s="318" t="s">
        <v>93</v>
      </c>
      <c r="T10" s="83">
        <v>2017</v>
      </c>
      <c r="U10" s="318" t="s">
        <v>94</v>
      </c>
      <c r="V10" s="318" t="s">
        <v>95</v>
      </c>
      <c r="W10" s="318" t="s">
        <v>96</v>
      </c>
      <c r="X10" s="318" t="s">
        <v>97</v>
      </c>
      <c r="Y10" s="83">
        <v>2018</v>
      </c>
      <c r="Z10" s="318" t="s">
        <v>98</v>
      </c>
      <c r="AA10" s="318" t="s">
        <v>99</v>
      </c>
      <c r="AB10" s="318" t="s">
        <v>100</v>
      </c>
      <c r="AC10" s="318" t="s">
        <v>101</v>
      </c>
      <c r="AD10" s="318" t="s">
        <v>102</v>
      </c>
      <c r="AE10" s="83">
        <v>2019</v>
      </c>
      <c r="AF10" s="318" t="s">
        <v>26</v>
      </c>
      <c r="AG10" s="318" t="s">
        <v>27</v>
      </c>
    </row>
    <row r="11" spans="2:33">
      <c r="B11" s="296" t="s">
        <v>113</v>
      </c>
      <c r="E11" s="291"/>
      <c r="J11" s="152"/>
      <c r="K11" s="24"/>
      <c r="L11" s="24"/>
      <c r="M11" s="24"/>
      <c r="N11" s="24"/>
      <c r="O11" s="152"/>
      <c r="P11" s="24"/>
      <c r="Q11" s="24"/>
      <c r="R11" s="24"/>
      <c r="S11" s="24"/>
      <c r="T11" s="152"/>
    </row>
    <row r="12" spans="2:33">
      <c r="B12" s="25" t="s">
        <v>114</v>
      </c>
      <c r="J12" s="152"/>
      <c r="K12" s="24"/>
      <c r="L12" s="24"/>
      <c r="M12" s="24"/>
      <c r="N12" s="24"/>
      <c r="O12" s="152"/>
      <c r="P12" s="24"/>
      <c r="Q12" s="24"/>
      <c r="R12" s="24"/>
      <c r="S12" s="24"/>
      <c r="T12" s="152"/>
    </row>
    <row r="13" spans="2:33">
      <c r="B13" s="294" t="s">
        <v>115</v>
      </c>
      <c r="E13" s="319" t="s">
        <v>116</v>
      </c>
      <c r="F13" s="291">
        <v>4389609.9510000004</v>
      </c>
      <c r="G13" s="291">
        <v>2548611.398</v>
      </c>
      <c r="H13" s="291">
        <v>3022989.3089999999</v>
      </c>
      <c r="I13" s="291">
        <v>2651338.4559999998</v>
      </c>
      <c r="J13" s="289">
        <v>2651338.4559999998</v>
      </c>
      <c r="K13" s="291">
        <v>2754417.9109999998</v>
      </c>
      <c r="L13" s="291">
        <v>2815871.798</v>
      </c>
      <c r="M13" s="291">
        <v>2840690.59</v>
      </c>
      <c r="N13" s="291">
        <v>2953135.665</v>
      </c>
      <c r="O13" s="289">
        <v>2953135.665</v>
      </c>
      <c r="P13" s="291">
        <v>2994183.4530000002</v>
      </c>
      <c r="Q13" s="291">
        <v>3098985.6880000001</v>
      </c>
      <c r="R13" s="291">
        <v>3243877.892</v>
      </c>
      <c r="S13" s="291">
        <v>4080164.4840000002</v>
      </c>
      <c r="T13" s="289">
        <v>4080164.4840000002</v>
      </c>
      <c r="U13" s="291">
        <v>3355925.0520000001</v>
      </c>
      <c r="V13" s="291">
        <v>4132186.4589999998</v>
      </c>
      <c r="W13" s="291">
        <v>4153245.892</v>
      </c>
      <c r="X13" s="291">
        <v>4515169.8789999997</v>
      </c>
      <c r="Y13" s="289">
        <v>4515169.8789999997</v>
      </c>
      <c r="Z13" s="291">
        <v>4488942</v>
      </c>
      <c r="AA13" s="291">
        <v>4465929.9539999999</v>
      </c>
      <c r="AB13" s="291">
        <v>4420619</v>
      </c>
      <c r="AC13" s="285">
        <v>4484271</v>
      </c>
      <c r="AD13" s="285">
        <v>4484271</v>
      </c>
      <c r="AE13" s="234">
        <f>AD13</f>
        <v>4484271</v>
      </c>
      <c r="AF13" s="285">
        <v>4717485</v>
      </c>
      <c r="AG13" s="285">
        <v>4385152</v>
      </c>
    </row>
    <row r="14" spans="2:33">
      <c r="B14" s="294" t="s">
        <v>117</v>
      </c>
      <c r="E14" s="319" t="s">
        <v>116</v>
      </c>
      <c r="F14" s="291"/>
      <c r="G14" s="291"/>
      <c r="H14" s="291"/>
      <c r="I14" s="291"/>
      <c r="J14" s="289"/>
      <c r="K14" s="291"/>
      <c r="L14" s="291"/>
      <c r="M14" s="291"/>
      <c r="N14" s="291"/>
      <c r="O14" s="289"/>
      <c r="P14" s="291"/>
      <c r="Q14" s="291"/>
      <c r="R14" s="291"/>
      <c r="S14" s="291">
        <v>0</v>
      </c>
      <c r="T14" s="291">
        <v>0</v>
      </c>
      <c r="U14" s="291">
        <v>0</v>
      </c>
      <c r="V14" s="291">
        <v>0</v>
      </c>
      <c r="W14" s="291">
        <v>0</v>
      </c>
      <c r="X14" s="291">
        <v>0</v>
      </c>
      <c r="Y14" s="291">
        <v>0</v>
      </c>
      <c r="Z14" s="291">
        <v>42838</v>
      </c>
      <c r="AA14" s="291">
        <v>40972.543000000005</v>
      </c>
      <c r="AB14" s="291">
        <v>39334</v>
      </c>
      <c r="AC14" s="285">
        <v>38379</v>
      </c>
      <c r="AD14" s="285">
        <v>38379</v>
      </c>
      <c r="AE14" s="234">
        <f t="shared" ref="AE14:AE77" si="0">AD14</f>
        <v>38379</v>
      </c>
      <c r="AF14" s="285">
        <v>42981</v>
      </c>
      <c r="AG14" s="285">
        <v>36309</v>
      </c>
    </row>
    <row r="15" spans="2:33">
      <c r="B15" s="294" t="s">
        <v>118</v>
      </c>
      <c r="E15" s="319" t="s">
        <v>116</v>
      </c>
      <c r="F15" s="291">
        <v>287591.18099999998</v>
      </c>
      <c r="G15" s="291">
        <v>185634.92800000001</v>
      </c>
      <c r="H15" s="291">
        <v>206500.769</v>
      </c>
      <c r="I15" s="291">
        <v>208526.06299999999</v>
      </c>
      <c r="J15" s="289">
        <v>208526.06299999999</v>
      </c>
      <c r="K15" s="291">
        <v>210600.23300000001</v>
      </c>
      <c r="L15" s="291">
        <v>212180.30499999999</v>
      </c>
      <c r="M15" s="291">
        <v>220605.15400000001</v>
      </c>
      <c r="N15" s="291">
        <v>231553.16800000001</v>
      </c>
      <c r="O15" s="289">
        <v>231553.16800000001</v>
      </c>
      <c r="P15" s="291">
        <v>230102.45199999999</v>
      </c>
      <c r="Q15" s="291">
        <v>229871.55100000001</v>
      </c>
      <c r="R15" s="291">
        <v>244869.63699999999</v>
      </c>
      <c r="S15" s="291">
        <v>253326.1</v>
      </c>
      <c r="T15" s="289">
        <v>253326.1</v>
      </c>
      <c r="U15" s="291">
        <v>254001.79800000001</v>
      </c>
      <c r="V15" s="291">
        <v>236276.22899999999</v>
      </c>
      <c r="W15" s="291">
        <v>253211.231</v>
      </c>
      <c r="X15" s="291">
        <v>189799.55300000001</v>
      </c>
      <c r="Y15" s="289">
        <v>189799.55300000001</v>
      </c>
      <c r="Z15" s="291">
        <v>192491</v>
      </c>
      <c r="AA15" s="291">
        <v>182323.13500000001</v>
      </c>
      <c r="AB15" s="291">
        <v>192379</v>
      </c>
      <c r="AC15" s="285">
        <v>179897</v>
      </c>
      <c r="AD15" s="285">
        <v>179897</v>
      </c>
      <c r="AE15" s="234">
        <f t="shared" si="0"/>
        <v>179897</v>
      </c>
      <c r="AF15" s="285">
        <v>165790</v>
      </c>
      <c r="AG15" s="285">
        <v>170294</v>
      </c>
    </row>
    <row r="16" spans="2:33">
      <c r="B16" s="294" t="s">
        <v>119</v>
      </c>
      <c r="E16" s="319" t="s">
        <v>116</v>
      </c>
      <c r="F16" s="291">
        <v>27055.978999999999</v>
      </c>
      <c r="G16" s="291">
        <v>26920.800999999999</v>
      </c>
      <c r="H16" s="291">
        <v>26777.96</v>
      </c>
      <c r="I16" s="291">
        <v>29260.917000000001</v>
      </c>
      <c r="J16" s="289">
        <v>29260.917000000001</v>
      </c>
      <c r="K16" s="291">
        <v>29570.834999999999</v>
      </c>
      <c r="L16" s="291">
        <v>29597.584999999999</v>
      </c>
      <c r="M16" s="291">
        <v>29591.832999999999</v>
      </c>
      <c r="N16" s="291">
        <v>29480.044000000002</v>
      </c>
      <c r="O16" s="289">
        <v>29480.044000000002</v>
      </c>
      <c r="P16" s="291">
        <v>29086.263999999999</v>
      </c>
      <c r="Q16" s="291">
        <v>28909.63</v>
      </c>
      <c r="R16" s="291">
        <v>28510.133999999998</v>
      </c>
      <c r="S16" s="291">
        <v>27423.224999999999</v>
      </c>
      <c r="T16" s="289">
        <v>27423.224999999999</v>
      </c>
      <c r="U16" s="291">
        <v>27249.762999999999</v>
      </c>
      <c r="V16" s="291">
        <v>27167.173999999999</v>
      </c>
      <c r="W16" s="291">
        <v>24096.838</v>
      </c>
      <c r="X16" s="291">
        <v>24187.775000000001</v>
      </c>
      <c r="Y16" s="289">
        <v>24187.775000000001</v>
      </c>
      <c r="Z16" s="291">
        <v>24125</v>
      </c>
      <c r="AA16" s="291">
        <v>23971.882999999998</v>
      </c>
      <c r="AB16" s="291">
        <v>3096</v>
      </c>
      <c r="AC16" s="285">
        <v>9541</v>
      </c>
      <c r="AD16" s="285">
        <v>9541</v>
      </c>
      <c r="AE16" s="234">
        <f t="shared" si="0"/>
        <v>9541</v>
      </c>
      <c r="AF16" s="285">
        <v>9497</v>
      </c>
      <c r="AG16" s="285">
        <v>24641</v>
      </c>
    </row>
    <row r="17" spans="2:33">
      <c r="B17" s="294" t="s">
        <v>120</v>
      </c>
      <c r="E17" s="319" t="s">
        <v>116</v>
      </c>
      <c r="F17" s="291">
        <v>181162.25</v>
      </c>
      <c r="G17" s="291">
        <v>179980.66899999999</v>
      </c>
      <c r="H17" s="291">
        <v>206406.652</v>
      </c>
      <c r="I17" s="291">
        <v>116514.982</v>
      </c>
      <c r="J17" s="289">
        <v>116514.982</v>
      </c>
      <c r="K17" s="291">
        <v>115479.03</v>
      </c>
      <c r="L17" s="291">
        <v>114720.269</v>
      </c>
      <c r="M17" s="291">
        <v>117853.084</v>
      </c>
      <c r="N17" s="291">
        <v>116488.61199999999</v>
      </c>
      <c r="O17" s="289">
        <v>116488.61199999999</v>
      </c>
      <c r="P17" s="291">
        <v>115705.598</v>
      </c>
      <c r="Q17" s="291">
        <v>114625.393</v>
      </c>
      <c r="R17" s="291">
        <v>114377.713</v>
      </c>
      <c r="S17" s="291">
        <v>185205.427</v>
      </c>
      <c r="T17" s="289">
        <v>185205.427</v>
      </c>
      <c r="U17" s="291">
        <v>114232.674</v>
      </c>
      <c r="V17" s="291">
        <v>185072.06099999999</v>
      </c>
      <c r="W17" s="291">
        <v>186870.038</v>
      </c>
      <c r="X17" s="291">
        <v>173077.337</v>
      </c>
      <c r="Y17" s="289">
        <v>173077.337</v>
      </c>
      <c r="Z17" s="291">
        <v>172428</v>
      </c>
      <c r="AA17" s="291">
        <v>170456.155</v>
      </c>
      <c r="AB17" s="291">
        <v>166982</v>
      </c>
      <c r="AC17" s="285">
        <v>171172</v>
      </c>
      <c r="AD17" s="285">
        <v>171172</v>
      </c>
      <c r="AE17" s="234">
        <f t="shared" si="0"/>
        <v>171172</v>
      </c>
      <c r="AF17" s="285">
        <v>179330</v>
      </c>
      <c r="AG17" s="285">
        <v>165375</v>
      </c>
    </row>
    <row r="18" spans="2:33">
      <c r="B18" s="294" t="s">
        <v>121</v>
      </c>
      <c r="E18" s="319" t="s">
        <v>116</v>
      </c>
      <c r="F18" s="291">
        <v>100011.325</v>
      </c>
      <c r="G18" s="291">
        <v>97220.736000000004</v>
      </c>
      <c r="H18" s="291">
        <v>87333.517999999996</v>
      </c>
      <c r="I18" s="291">
        <v>48808.421000000002</v>
      </c>
      <c r="J18" s="289">
        <v>48808.421000000002</v>
      </c>
      <c r="K18" s="291">
        <v>51032.292999999998</v>
      </c>
      <c r="L18" s="291">
        <v>51039.411</v>
      </c>
      <c r="M18" s="291">
        <v>50867.31</v>
      </c>
      <c r="N18" s="291">
        <v>50027.101999999999</v>
      </c>
      <c r="O18" s="289">
        <v>50027.101999999999</v>
      </c>
      <c r="P18" s="291">
        <v>47281.567999999999</v>
      </c>
      <c r="Q18" s="291">
        <v>47940.337</v>
      </c>
      <c r="R18" s="291">
        <v>49774.588000000003</v>
      </c>
      <c r="S18" s="291">
        <v>48523.034</v>
      </c>
      <c r="T18" s="289">
        <v>48523.034</v>
      </c>
      <c r="U18" s="291">
        <v>48250.264999999999</v>
      </c>
      <c r="V18" s="291">
        <v>49986.275000000001</v>
      </c>
      <c r="W18" s="291">
        <v>51172.650999999998</v>
      </c>
      <c r="X18" s="291">
        <v>52296.877</v>
      </c>
      <c r="Y18" s="289">
        <v>52296.877</v>
      </c>
      <c r="Z18" s="291">
        <v>51385</v>
      </c>
      <c r="AA18" s="291">
        <v>50792.924999999996</v>
      </c>
      <c r="AB18" s="291">
        <v>51044</v>
      </c>
      <c r="AC18" s="285">
        <v>52526</v>
      </c>
      <c r="AD18" s="285">
        <v>52526</v>
      </c>
      <c r="AE18" s="234">
        <f t="shared" si="0"/>
        <v>52526</v>
      </c>
      <c r="AF18" s="285">
        <v>58367</v>
      </c>
      <c r="AG18" s="285">
        <v>53955</v>
      </c>
    </row>
    <row r="19" spans="2:33">
      <c r="B19" s="294" t="s">
        <v>122</v>
      </c>
      <c r="E19" s="319" t="s">
        <v>116</v>
      </c>
      <c r="F19" s="291">
        <v>1288666.5109999999</v>
      </c>
      <c r="G19" s="291">
        <v>1280988.42</v>
      </c>
      <c r="H19" s="291">
        <v>1562455.7819999999</v>
      </c>
      <c r="I19" s="291">
        <v>3422939.7450000001</v>
      </c>
      <c r="J19" s="289">
        <v>3422939.7450000001</v>
      </c>
      <c r="K19" s="291">
        <v>3539197.0789999999</v>
      </c>
      <c r="L19" s="291">
        <v>3577450.4049999998</v>
      </c>
      <c r="M19" s="291">
        <v>3554735.9029999999</v>
      </c>
      <c r="N19" s="291">
        <v>3706276.81</v>
      </c>
      <c r="O19" s="289">
        <v>3706276.81</v>
      </c>
      <c r="P19" s="291">
        <v>3606758.6140000001</v>
      </c>
      <c r="Q19" s="291">
        <v>3721004.8640000001</v>
      </c>
      <c r="R19" s="291">
        <v>4027918.6430000002</v>
      </c>
      <c r="S19" s="291">
        <v>3823629.5860000001</v>
      </c>
      <c r="T19" s="289">
        <v>3823629.5860000001</v>
      </c>
      <c r="U19" s="291">
        <v>3822510.1540000001</v>
      </c>
      <c r="V19" s="291">
        <v>4180811.0610000002</v>
      </c>
      <c r="W19" s="291">
        <v>4593395.3859999999</v>
      </c>
      <c r="X19" s="291">
        <v>4895444.182</v>
      </c>
      <c r="Y19" s="289">
        <v>4895444.182</v>
      </c>
      <c r="Z19" s="291">
        <v>5055076</v>
      </c>
      <c r="AA19" s="291">
        <v>5247190.8940000003</v>
      </c>
      <c r="AB19" s="291">
        <v>5516701</v>
      </c>
      <c r="AC19" s="285">
        <v>5590384</v>
      </c>
      <c r="AD19" s="285">
        <v>5590384</v>
      </c>
      <c r="AE19" s="234">
        <f t="shared" si="0"/>
        <v>5590384</v>
      </c>
      <c r="AF19" s="285">
        <v>6469116</v>
      </c>
      <c r="AG19" s="285">
        <v>6039641</v>
      </c>
    </row>
    <row r="20" spans="2:33">
      <c r="B20" s="294" t="s">
        <v>123</v>
      </c>
      <c r="E20" s="319" t="s">
        <v>116</v>
      </c>
      <c r="F20" s="291">
        <v>93868.595000000001</v>
      </c>
      <c r="G20" s="291">
        <v>93344.994999999995</v>
      </c>
      <c r="H20" s="291">
        <v>116832.985</v>
      </c>
      <c r="I20" s="291">
        <v>107481.291</v>
      </c>
      <c r="J20" s="289">
        <v>107481.291</v>
      </c>
      <c r="K20" s="291">
        <v>102519.766</v>
      </c>
      <c r="L20" s="291">
        <v>97230.282000000007</v>
      </c>
      <c r="M20" s="291">
        <v>90305.691999999995</v>
      </c>
      <c r="N20" s="291">
        <v>71909.032999999996</v>
      </c>
      <c r="O20" s="289">
        <v>71909.032999999996</v>
      </c>
      <c r="P20" s="291">
        <v>58893.705000000002</v>
      </c>
      <c r="Q20" s="291">
        <v>59952.714999999997</v>
      </c>
      <c r="R20" s="291">
        <v>69180.991999999998</v>
      </c>
      <c r="S20" s="291">
        <v>98680.502999999997</v>
      </c>
      <c r="T20" s="289">
        <v>98680.502999999997</v>
      </c>
      <c r="U20" s="291">
        <v>51435.63</v>
      </c>
      <c r="V20" s="291">
        <v>92347.491999999998</v>
      </c>
      <c r="W20" s="291">
        <v>102561.00599999999</v>
      </c>
      <c r="X20" s="291">
        <v>97881.411999999997</v>
      </c>
      <c r="Y20" s="289">
        <v>97881.411999999997</v>
      </c>
      <c r="Z20" s="291">
        <v>84449</v>
      </c>
      <c r="AA20" s="291">
        <v>80188.301999999996</v>
      </c>
      <c r="AB20" s="291">
        <v>99860</v>
      </c>
      <c r="AC20" s="285">
        <v>73714</v>
      </c>
      <c r="AD20" s="285">
        <v>73714</v>
      </c>
      <c r="AE20" s="234">
        <f t="shared" si="0"/>
        <v>73714</v>
      </c>
      <c r="AF20" s="285">
        <v>96314</v>
      </c>
      <c r="AG20" s="285">
        <v>72475</v>
      </c>
    </row>
    <row r="21" spans="2:33">
      <c r="B21" s="294" t="s">
        <v>124</v>
      </c>
      <c r="E21" s="319" t="s">
        <v>116</v>
      </c>
      <c r="F21" s="291">
        <v>84774.495999999999</v>
      </c>
      <c r="G21" s="291">
        <v>87811.543000000005</v>
      </c>
      <c r="H21" s="291">
        <v>89657.324999999997</v>
      </c>
      <c r="I21" s="291">
        <v>42455.417000000001</v>
      </c>
      <c r="J21" s="289">
        <v>42455.417000000001</v>
      </c>
      <c r="K21" s="291">
        <v>49336.385999999999</v>
      </c>
      <c r="L21" s="291">
        <v>59487.332000000002</v>
      </c>
      <c r="M21" s="291">
        <v>75895.532000000007</v>
      </c>
      <c r="N21" s="291">
        <v>71918.991999999998</v>
      </c>
      <c r="O21" s="289">
        <v>71918.991999999998</v>
      </c>
      <c r="P21" s="291">
        <v>82874.5</v>
      </c>
      <c r="Q21" s="291">
        <v>91871.028999999995</v>
      </c>
      <c r="R21" s="291">
        <v>84031.379000000001</v>
      </c>
      <c r="S21" s="291">
        <v>96666.044999999998</v>
      </c>
      <c r="T21" s="289">
        <v>96666.044999999998</v>
      </c>
      <c r="U21" s="291">
        <v>102056.208</v>
      </c>
      <c r="V21" s="291">
        <v>112516.412</v>
      </c>
      <c r="W21" s="291">
        <v>112698.518</v>
      </c>
      <c r="X21" s="291">
        <v>113073.09299999999</v>
      </c>
      <c r="Y21" s="289">
        <v>113073.09299999999</v>
      </c>
      <c r="Z21" s="291">
        <v>126975</v>
      </c>
      <c r="AA21" s="291">
        <v>92778.284</v>
      </c>
      <c r="AB21" s="291">
        <v>110370</v>
      </c>
      <c r="AC21" s="285">
        <v>133557</v>
      </c>
      <c r="AD21" s="285">
        <v>133557</v>
      </c>
      <c r="AE21" s="234">
        <f t="shared" si="0"/>
        <v>133557</v>
      </c>
      <c r="AF21" s="285">
        <v>152020</v>
      </c>
      <c r="AG21" s="285">
        <v>93980</v>
      </c>
    </row>
    <row r="22" spans="2:33">
      <c r="B22" s="294" t="s">
        <v>125</v>
      </c>
      <c r="E22" s="319" t="s">
        <v>116</v>
      </c>
      <c r="F22" s="291">
        <v>115349.414</v>
      </c>
      <c r="G22" s="291">
        <v>116486.38</v>
      </c>
      <c r="H22" s="291">
        <v>126055.13800000001</v>
      </c>
      <c r="I22" s="291">
        <v>133734.033</v>
      </c>
      <c r="J22" s="289">
        <v>133734.033</v>
      </c>
      <c r="K22" s="291">
        <v>124156.314</v>
      </c>
      <c r="L22" s="291">
        <v>110967.87</v>
      </c>
      <c r="M22" s="291">
        <v>119967.29300000001</v>
      </c>
      <c r="N22" s="291">
        <v>139185.12100000001</v>
      </c>
      <c r="O22" s="289">
        <v>139185.12100000001</v>
      </c>
      <c r="P22" s="291">
        <v>126508.53200000001</v>
      </c>
      <c r="Q22" s="291">
        <v>124892.295</v>
      </c>
      <c r="R22" s="291">
        <v>147236.639</v>
      </c>
      <c r="S22" s="291">
        <v>124906.942</v>
      </c>
      <c r="T22" s="289">
        <v>124906.942</v>
      </c>
      <c r="U22" s="291">
        <v>157560.802</v>
      </c>
      <c r="V22" s="291">
        <v>212903.6</v>
      </c>
      <c r="W22" s="291">
        <v>221777.71900000001</v>
      </c>
      <c r="X22" s="291">
        <v>27176.258000000002</v>
      </c>
      <c r="Y22" s="289">
        <v>27176.258000000002</v>
      </c>
      <c r="Z22" s="291">
        <v>37759</v>
      </c>
      <c r="AA22" s="291">
        <v>59481.093999999997</v>
      </c>
      <c r="AB22" s="291">
        <v>72388</v>
      </c>
      <c r="AC22" s="285">
        <v>73367</v>
      </c>
      <c r="AD22" s="285">
        <v>73367</v>
      </c>
      <c r="AE22" s="234">
        <f t="shared" si="0"/>
        <v>73367</v>
      </c>
      <c r="AF22" s="285">
        <v>48239</v>
      </c>
      <c r="AG22" s="285">
        <v>51194</v>
      </c>
    </row>
    <row r="23" spans="2:33">
      <c r="B23" s="294" t="s">
        <v>126</v>
      </c>
      <c r="E23" s="319" t="s">
        <v>116</v>
      </c>
      <c r="F23" s="291">
        <v>171487.16399999999</v>
      </c>
      <c r="G23" s="291">
        <v>272751.76799999998</v>
      </c>
      <c r="H23" s="291">
        <v>375063.065</v>
      </c>
      <c r="I23" s="291">
        <v>534733.78899999999</v>
      </c>
      <c r="J23" s="289">
        <v>534733.78899999999</v>
      </c>
      <c r="K23" s="291">
        <v>525220.69499999995</v>
      </c>
      <c r="L23" s="291">
        <v>559185.03700000001</v>
      </c>
      <c r="M23" s="291">
        <v>593267.41599999997</v>
      </c>
      <c r="N23" s="291">
        <v>565994.49699999997</v>
      </c>
      <c r="O23" s="289">
        <v>565994.49699999997</v>
      </c>
      <c r="P23" s="291">
        <v>554997.03799999994</v>
      </c>
      <c r="Q23" s="291">
        <v>570240.821</v>
      </c>
      <c r="R23" s="291">
        <v>726485.51399999997</v>
      </c>
      <c r="S23" s="291">
        <v>672448.68900000001</v>
      </c>
      <c r="T23" s="289">
        <v>672448.68900000001</v>
      </c>
      <c r="U23" s="291">
        <v>659659.50399999996</v>
      </c>
      <c r="V23" s="291">
        <v>604047.57999999996</v>
      </c>
      <c r="W23" s="291">
        <v>631984.15800000005</v>
      </c>
      <c r="X23" s="291">
        <v>638527.897</v>
      </c>
      <c r="Y23" s="289">
        <v>638527.897</v>
      </c>
      <c r="Z23" s="291">
        <v>633107</v>
      </c>
      <c r="AA23" s="291">
        <v>632918.554</v>
      </c>
      <c r="AB23" s="291">
        <v>652680</v>
      </c>
      <c r="AC23" s="285">
        <v>615546</v>
      </c>
      <c r="AD23" s="285">
        <v>615546</v>
      </c>
      <c r="AE23" s="234">
        <f t="shared" si="0"/>
        <v>615546</v>
      </c>
      <c r="AF23" s="285">
        <v>685624</v>
      </c>
      <c r="AG23" s="285">
        <v>659394</v>
      </c>
    </row>
    <row r="24" spans="2:33">
      <c r="B24" s="294" t="s">
        <v>127</v>
      </c>
      <c r="E24" s="319" t="s">
        <v>116</v>
      </c>
      <c r="F24" s="291">
        <v>0</v>
      </c>
      <c r="G24" s="291">
        <v>0</v>
      </c>
      <c r="H24" s="291">
        <v>0</v>
      </c>
      <c r="I24" s="291">
        <v>0</v>
      </c>
      <c r="J24" s="289">
        <v>0</v>
      </c>
      <c r="K24" s="291">
        <v>0</v>
      </c>
      <c r="L24" s="291">
        <v>0</v>
      </c>
      <c r="M24" s="291">
        <v>0</v>
      </c>
      <c r="N24" s="291">
        <v>0</v>
      </c>
      <c r="O24" s="289">
        <v>0</v>
      </c>
      <c r="P24" s="291">
        <v>0</v>
      </c>
      <c r="Q24" s="291">
        <v>0</v>
      </c>
      <c r="R24" s="291">
        <v>0</v>
      </c>
      <c r="S24" s="291">
        <v>4161.3119999999999</v>
      </c>
      <c r="T24" s="289">
        <v>4161.3119999999999</v>
      </c>
      <c r="U24" s="291">
        <v>4416.2550000000001</v>
      </c>
      <c r="V24" s="291">
        <v>4422.6580000000004</v>
      </c>
      <c r="W24" s="291">
        <v>4921.63</v>
      </c>
      <c r="X24" s="291">
        <v>4752.5910000000003</v>
      </c>
      <c r="Y24" s="289">
        <v>4752.5910000000003</v>
      </c>
      <c r="Z24" s="291">
        <v>5307</v>
      </c>
      <c r="AA24" s="291">
        <v>5454.58</v>
      </c>
      <c r="AB24" s="291">
        <v>5616</v>
      </c>
      <c r="AC24" s="285">
        <v>2488</v>
      </c>
      <c r="AD24" s="285">
        <v>2488</v>
      </c>
      <c r="AE24" s="234">
        <f t="shared" si="0"/>
        <v>2488</v>
      </c>
      <c r="AF24" s="285">
        <v>2506</v>
      </c>
      <c r="AG24" s="285">
        <v>2651</v>
      </c>
    </row>
    <row r="25" spans="2:33">
      <c r="B25" s="294" t="s">
        <v>128</v>
      </c>
      <c r="E25" s="319" t="s">
        <v>116</v>
      </c>
      <c r="F25" s="291">
        <v>33446.705999999998</v>
      </c>
      <c r="G25" s="291">
        <v>32370.377</v>
      </c>
      <c r="H25" s="291">
        <v>32993.491999999998</v>
      </c>
      <c r="I25" s="291">
        <v>26256.696</v>
      </c>
      <c r="J25" s="289">
        <v>26256.696</v>
      </c>
      <c r="K25" s="291">
        <v>25186.859</v>
      </c>
      <c r="L25" s="291">
        <v>25719.248</v>
      </c>
      <c r="M25" s="291">
        <v>31643.253000000001</v>
      </c>
      <c r="N25" s="291">
        <v>20687.849999999999</v>
      </c>
      <c r="O25" s="289">
        <v>20687.849999999999</v>
      </c>
      <c r="P25" s="291">
        <v>19574.084999999999</v>
      </c>
      <c r="Q25" s="291">
        <v>27611.017</v>
      </c>
      <c r="R25" s="291">
        <v>21873.863000000001</v>
      </c>
      <c r="S25" s="291">
        <v>17401.422999999999</v>
      </c>
      <c r="T25" s="289">
        <v>17401.422999999999</v>
      </c>
      <c r="U25" s="291">
        <v>13368.596</v>
      </c>
      <c r="V25" s="291">
        <v>18456.495999999999</v>
      </c>
      <c r="W25" s="291">
        <v>19911.800999999999</v>
      </c>
      <c r="X25" s="291">
        <v>16941.98</v>
      </c>
      <c r="Y25" s="289">
        <v>16941.98</v>
      </c>
      <c r="Z25" s="291">
        <v>17996</v>
      </c>
      <c r="AA25" s="291">
        <v>18053.217000000001</v>
      </c>
      <c r="AB25" s="291">
        <v>19727</v>
      </c>
      <c r="AC25" s="285">
        <v>17162</v>
      </c>
      <c r="AD25" s="285">
        <v>17162</v>
      </c>
      <c r="AE25" s="234">
        <f t="shared" si="0"/>
        <v>17162</v>
      </c>
      <c r="AF25" s="285">
        <v>14861</v>
      </c>
      <c r="AG25" s="285">
        <v>9985</v>
      </c>
    </row>
    <row r="26" spans="2:33">
      <c r="B26" s="302"/>
      <c r="C26" s="302"/>
      <c r="D26" s="302"/>
      <c r="E26" s="178" t="s">
        <v>116</v>
      </c>
      <c r="F26" s="292">
        <f t="shared" ref="F26:Y26" si="1">SUM(F13:F25)</f>
        <v>6773023.5720000006</v>
      </c>
      <c r="G26" s="292">
        <f t="shared" si="1"/>
        <v>4922122.0149999997</v>
      </c>
      <c r="H26" s="292">
        <f t="shared" si="1"/>
        <v>5853065.9950000001</v>
      </c>
      <c r="I26" s="292">
        <f t="shared" si="1"/>
        <v>7322049.8100000005</v>
      </c>
      <c r="J26" s="155">
        <f t="shared" si="1"/>
        <v>7322049.8100000005</v>
      </c>
      <c r="K26" s="292">
        <f t="shared" si="1"/>
        <v>7526717.4009999996</v>
      </c>
      <c r="L26" s="292">
        <f t="shared" si="1"/>
        <v>7653449.5419999994</v>
      </c>
      <c r="M26" s="292">
        <f t="shared" si="1"/>
        <v>7725423.0599999987</v>
      </c>
      <c r="N26" s="292">
        <f t="shared" si="1"/>
        <v>7956656.8939999994</v>
      </c>
      <c r="O26" s="155">
        <f t="shared" si="1"/>
        <v>7956656.8939999994</v>
      </c>
      <c r="P26" s="292">
        <f t="shared" si="1"/>
        <v>7865965.8089999994</v>
      </c>
      <c r="Q26" s="292">
        <f t="shared" si="1"/>
        <v>8115905.3399999989</v>
      </c>
      <c r="R26" s="292">
        <f t="shared" si="1"/>
        <v>8758136.9940000009</v>
      </c>
      <c r="S26" s="161">
        <f t="shared" si="1"/>
        <v>9432536.7699999996</v>
      </c>
      <c r="T26" s="155">
        <f t="shared" si="1"/>
        <v>9432536.7699999996</v>
      </c>
      <c r="U26" s="292">
        <f t="shared" si="1"/>
        <v>8610666.7010000013</v>
      </c>
      <c r="V26" s="292">
        <f t="shared" si="1"/>
        <v>9856193.4969999995</v>
      </c>
      <c r="W26" s="292">
        <f t="shared" si="1"/>
        <v>10355846.867999999</v>
      </c>
      <c r="X26" s="292">
        <f t="shared" si="1"/>
        <v>10748328.834000001</v>
      </c>
      <c r="Y26" s="155">
        <f t="shared" si="1"/>
        <v>10748328.834000001</v>
      </c>
      <c r="Z26" s="292">
        <v>10932878</v>
      </c>
      <c r="AA26" s="292">
        <f>SUM(AA13:AA25)</f>
        <v>11070511.52</v>
      </c>
      <c r="AB26" s="292">
        <f>SUM(AB13:AB25)</f>
        <v>11350796</v>
      </c>
      <c r="AC26" s="292">
        <f>SUM(AC13:AC25)</f>
        <v>11442004</v>
      </c>
      <c r="AD26" s="334">
        <f>SUM(AD13:AD25)</f>
        <v>11442004</v>
      </c>
      <c r="AE26" s="335">
        <f t="shared" si="0"/>
        <v>11442004</v>
      </c>
      <c r="AF26" s="292">
        <f>SUM(AF13:AF25)</f>
        <v>12642130</v>
      </c>
      <c r="AG26" s="292">
        <v>11765046</v>
      </c>
    </row>
    <row r="27" spans="2:33">
      <c r="B27" s="296" t="s">
        <v>129</v>
      </c>
      <c r="F27" s="24"/>
      <c r="G27" s="24"/>
      <c r="H27" s="24"/>
      <c r="I27" s="24"/>
      <c r="J27" s="152"/>
      <c r="K27" s="24"/>
      <c r="L27" s="24"/>
      <c r="M27" s="24"/>
      <c r="N27" s="24"/>
      <c r="O27" s="152"/>
      <c r="P27" s="24"/>
      <c r="Q27" s="24"/>
      <c r="R27" s="24"/>
      <c r="S27" s="330"/>
      <c r="T27" s="162"/>
      <c r="U27" s="24"/>
      <c r="V27" s="24"/>
      <c r="W27" s="24"/>
      <c r="X27" s="24"/>
      <c r="Y27" s="162"/>
      <c r="Z27" s="24"/>
      <c r="AA27" s="24"/>
      <c r="AB27" s="24"/>
      <c r="AC27" s="24"/>
      <c r="AD27" s="285"/>
      <c r="AE27" s="24"/>
      <c r="AF27" s="24"/>
      <c r="AG27" s="24"/>
    </row>
    <row r="28" spans="2:33">
      <c r="B28" s="294" t="s">
        <v>130</v>
      </c>
      <c r="E28" s="319" t="s">
        <v>116</v>
      </c>
      <c r="F28" s="291">
        <v>183032.486</v>
      </c>
      <c r="G28" s="291">
        <v>203918.34</v>
      </c>
      <c r="H28" s="291">
        <v>224361.995</v>
      </c>
      <c r="I28" s="291">
        <v>125506.94899999999</v>
      </c>
      <c r="J28" s="289">
        <v>125506.94899999999</v>
      </c>
      <c r="K28" s="291">
        <v>117597.197</v>
      </c>
      <c r="L28" s="291">
        <v>120880.686</v>
      </c>
      <c r="M28" s="291">
        <v>123752.22500000001</v>
      </c>
      <c r="N28" s="291">
        <v>98776.9</v>
      </c>
      <c r="O28" s="289">
        <v>98776.9</v>
      </c>
      <c r="P28" s="291">
        <v>87719.338000000003</v>
      </c>
      <c r="Q28" s="291">
        <v>107235.277</v>
      </c>
      <c r="R28" s="291">
        <v>112176.345</v>
      </c>
      <c r="S28" s="291">
        <v>250368.90700000001</v>
      </c>
      <c r="T28" s="289">
        <v>250368.90700000001</v>
      </c>
      <c r="U28" s="291">
        <v>113556.413</v>
      </c>
      <c r="V28" s="291">
        <v>270048.5</v>
      </c>
      <c r="W28" s="291">
        <v>284365.17300000001</v>
      </c>
      <c r="X28" s="291">
        <v>312298.66800000001</v>
      </c>
      <c r="Y28" s="289">
        <v>312298.66800000001</v>
      </c>
      <c r="Z28" s="291">
        <v>250762</v>
      </c>
      <c r="AA28" s="291">
        <v>270592.99199999997</v>
      </c>
      <c r="AB28" s="291">
        <v>269288</v>
      </c>
      <c r="AC28" s="285">
        <v>281215</v>
      </c>
      <c r="AD28" s="285">
        <v>281215</v>
      </c>
      <c r="AE28" s="290">
        <f t="shared" si="0"/>
        <v>281215</v>
      </c>
      <c r="AF28" s="291">
        <v>252819</v>
      </c>
      <c r="AG28" s="291">
        <v>211463</v>
      </c>
    </row>
    <row r="29" spans="2:33">
      <c r="B29" s="294" t="s">
        <v>124</v>
      </c>
      <c r="E29" s="319" t="s">
        <v>116</v>
      </c>
      <c r="F29" s="291">
        <v>96369.172000000006</v>
      </c>
      <c r="G29" s="291">
        <v>79722.395000000004</v>
      </c>
      <c r="H29" s="291">
        <v>79427.120999999999</v>
      </c>
      <c r="I29" s="291">
        <v>88709.365000000005</v>
      </c>
      <c r="J29" s="289">
        <v>88709.365000000005</v>
      </c>
      <c r="K29" s="291">
        <v>90007.88</v>
      </c>
      <c r="L29" s="291">
        <v>81435.862999999998</v>
      </c>
      <c r="M29" s="291">
        <v>91724.687000000005</v>
      </c>
      <c r="N29" s="291">
        <v>68719.671000000002</v>
      </c>
      <c r="O29" s="289">
        <v>68719.671000000002</v>
      </c>
      <c r="P29" s="291">
        <v>69719.77</v>
      </c>
      <c r="Q29" s="291">
        <v>80531.716</v>
      </c>
      <c r="R29" s="291">
        <v>85213.376000000004</v>
      </c>
      <c r="S29" s="291">
        <v>69605.981</v>
      </c>
      <c r="T29" s="289">
        <v>69605</v>
      </c>
      <c r="U29" s="291">
        <v>54593.328999999998</v>
      </c>
      <c r="V29" s="291">
        <v>51301.302000000003</v>
      </c>
      <c r="W29" s="291">
        <v>51351.656999999999</v>
      </c>
      <c r="X29" s="291">
        <v>66522.256999999998</v>
      </c>
      <c r="Y29" s="289">
        <v>66522.256999999998</v>
      </c>
      <c r="Z29" s="291">
        <v>60426</v>
      </c>
      <c r="AA29" s="291">
        <v>85101.804000000004</v>
      </c>
      <c r="AB29" s="291">
        <v>80574</v>
      </c>
      <c r="AC29" s="285">
        <v>74049</v>
      </c>
      <c r="AD29" s="285">
        <v>74049</v>
      </c>
      <c r="AE29" s="290">
        <f t="shared" si="0"/>
        <v>74049</v>
      </c>
      <c r="AF29" s="291">
        <v>58748</v>
      </c>
      <c r="AG29" s="291">
        <v>96422</v>
      </c>
    </row>
    <row r="30" spans="2:33">
      <c r="B30" s="294" t="s">
        <v>131</v>
      </c>
      <c r="E30" s="319" t="s">
        <v>116</v>
      </c>
      <c r="F30" s="291">
        <v>61175.999000000003</v>
      </c>
      <c r="G30" s="291">
        <v>57068.71</v>
      </c>
      <c r="H30" s="291">
        <v>46062.957000000002</v>
      </c>
      <c r="I30" s="291">
        <v>60482.540999999997</v>
      </c>
      <c r="J30" s="289">
        <v>60482.540999999997</v>
      </c>
      <c r="K30" s="291">
        <v>86832.423999999999</v>
      </c>
      <c r="L30" s="291">
        <v>74186.831000000006</v>
      </c>
      <c r="M30" s="291">
        <v>71153.039000000004</v>
      </c>
      <c r="N30" s="291">
        <v>74457.414000000004</v>
      </c>
      <c r="O30" s="289">
        <v>74457.414000000004</v>
      </c>
      <c r="P30" s="291">
        <v>83995.111999999994</v>
      </c>
      <c r="Q30" s="291">
        <v>37744.923000000003</v>
      </c>
      <c r="R30" s="291">
        <v>25809.206999999999</v>
      </c>
      <c r="S30" s="291">
        <v>36134.972999999998</v>
      </c>
      <c r="T30" s="289">
        <v>36134.972999999998</v>
      </c>
      <c r="U30" s="291">
        <v>42880.006999999998</v>
      </c>
      <c r="V30" s="291">
        <v>31377.536</v>
      </c>
      <c r="W30" s="291">
        <v>25015.118999999999</v>
      </c>
      <c r="X30" s="291">
        <v>53142.707999999999</v>
      </c>
      <c r="Y30" s="289">
        <v>53142.707999999999</v>
      </c>
      <c r="Z30" s="291">
        <v>72140</v>
      </c>
      <c r="AA30" s="291">
        <v>40722.385999999999</v>
      </c>
      <c r="AB30" s="291">
        <v>36470</v>
      </c>
      <c r="AC30" s="285">
        <v>54517</v>
      </c>
      <c r="AD30" s="285">
        <v>54517</v>
      </c>
      <c r="AE30" s="290">
        <f t="shared" si="0"/>
        <v>54517</v>
      </c>
      <c r="AF30" s="291">
        <v>68792</v>
      </c>
      <c r="AG30" s="291">
        <v>64595</v>
      </c>
    </row>
    <row r="31" spans="2:33">
      <c r="B31" s="294" t="s">
        <v>132</v>
      </c>
      <c r="E31" s="319" t="s">
        <v>116</v>
      </c>
      <c r="F31" s="291">
        <v>202695.98199999999</v>
      </c>
      <c r="G31" s="291">
        <v>182128.45600000001</v>
      </c>
      <c r="H31" s="291">
        <v>251165.09099999999</v>
      </c>
      <c r="I31" s="291">
        <v>95261.168999999994</v>
      </c>
      <c r="J31" s="289">
        <v>95261.168999999994</v>
      </c>
      <c r="K31" s="291">
        <v>97388.278000000006</v>
      </c>
      <c r="L31" s="291">
        <v>158999.39000000001</v>
      </c>
      <c r="M31" s="291">
        <v>131529.80300000001</v>
      </c>
      <c r="N31" s="291">
        <v>279811.63099999999</v>
      </c>
      <c r="O31" s="289">
        <v>279811.63099999999</v>
      </c>
      <c r="P31" s="291">
        <v>217830.038</v>
      </c>
      <c r="Q31" s="291">
        <v>175667.78599999999</v>
      </c>
      <c r="R31" s="291">
        <v>214817.69500000001</v>
      </c>
      <c r="S31" s="291">
        <v>467867.255</v>
      </c>
      <c r="T31" s="289">
        <v>467867.255</v>
      </c>
      <c r="U31" s="291">
        <v>289853.93400000001</v>
      </c>
      <c r="V31" s="291">
        <v>704598.80099999998</v>
      </c>
      <c r="W31" s="291">
        <v>799040.92599999998</v>
      </c>
      <c r="X31" s="291">
        <v>493977.47399999999</v>
      </c>
      <c r="Y31" s="289">
        <v>493977.47399999999</v>
      </c>
      <c r="Z31" s="291">
        <v>683424</v>
      </c>
      <c r="AA31" s="291">
        <v>560174.97100000002</v>
      </c>
      <c r="AB31" s="291">
        <v>533919</v>
      </c>
      <c r="AC31" s="285">
        <v>397757</v>
      </c>
      <c r="AD31" s="285">
        <v>397757</v>
      </c>
      <c r="AE31" s="290">
        <f t="shared" si="0"/>
        <v>397757</v>
      </c>
      <c r="AF31" s="291">
        <v>424832</v>
      </c>
      <c r="AG31" s="291">
        <v>347714</v>
      </c>
    </row>
    <row r="32" spans="2:33">
      <c r="B32" s="294" t="s">
        <v>133</v>
      </c>
      <c r="E32" s="319" t="s">
        <v>116</v>
      </c>
      <c r="F32" s="291">
        <v>742258.28799999994</v>
      </c>
      <c r="G32" s="291">
        <v>687256.69400000002</v>
      </c>
      <c r="H32" s="291">
        <v>1032576.2290000001</v>
      </c>
      <c r="I32" s="291">
        <v>947909.54</v>
      </c>
      <c r="J32" s="289">
        <v>947909.54</v>
      </c>
      <c r="K32" s="291">
        <v>950518.67299999995</v>
      </c>
      <c r="L32" s="291">
        <v>803213.61100000003</v>
      </c>
      <c r="M32" s="291">
        <v>1375175.4369999999</v>
      </c>
      <c r="N32" s="291">
        <v>1182669.493</v>
      </c>
      <c r="O32" s="289">
        <v>1182669.493</v>
      </c>
      <c r="P32" s="291">
        <v>1557243.6340000001</v>
      </c>
      <c r="Q32" s="291">
        <v>1862170.183</v>
      </c>
      <c r="R32" s="291">
        <v>1992510.66</v>
      </c>
      <c r="S32" s="291">
        <v>1638940.642</v>
      </c>
      <c r="T32" s="289">
        <v>1638940.642</v>
      </c>
      <c r="U32" s="291">
        <v>1068087.9469999999</v>
      </c>
      <c r="V32" s="291">
        <v>456632.212</v>
      </c>
      <c r="W32" s="291">
        <v>331434.93400000001</v>
      </c>
      <c r="X32" s="291">
        <v>386459.27299999999</v>
      </c>
      <c r="Y32" s="289">
        <v>386459.27299999999</v>
      </c>
      <c r="Z32" s="291">
        <v>814714</v>
      </c>
      <c r="AA32" s="291">
        <v>553919.65800000005</v>
      </c>
      <c r="AB32" s="291">
        <v>500471</v>
      </c>
      <c r="AC32" s="285">
        <v>359504</v>
      </c>
      <c r="AD32" s="285">
        <v>359504</v>
      </c>
      <c r="AE32" s="290">
        <f t="shared" si="0"/>
        <v>359504</v>
      </c>
      <c r="AF32" s="291">
        <v>375527</v>
      </c>
      <c r="AG32" s="291">
        <v>358536</v>
      </c>
    </row>
    <row r="33" spans="2:33">
      <c r="B33" s="294" t="s">
        <v>134</v>
      </c>
      <c r="E33" s="319" t="s">
        <v>116</v>
      </c>
      <c r="F33" s="291">
        <v>7985.5439999999999</v>
      </c>
      <c r="G33" s="291">
        <v>7914.7370000000001</v>
      </c>
      <c r="H33" s="291">
        <v>8428.875</v>
      </c>
      <c r="I33" s="291">
        <v>126307.539</v>
      </c>
      <c r="J33" s="289">
        <v>126307.539</v>
      </c>
      <c r="K33" s="291">
        <v>172041.777</v>
      </c>
      <c r="L33" s="291">
        <v>143933.63</v>
      </c>
      <c r="M33" s="291">
        <v>139804.43400000001</v>
      </c>
      <c r="N33" s="291">
        <v>135673.23300000001</v>
      </c>
      <c r="O33" s="289">
        <v>135673.23300000001</v>
      </c>
      <c r="P33" s="291">
        <v>125529.458</v>
      </c>
      <c r="Q33" s="291">
        <v>134083.78</v>
      </c>
      <c r="R33" s="291">
        <v>141903.18599999999</v>
      </c>
      <c r="S33" s="291">
        <v>169501.5</v>
      </c>
      <c r="T33" s="289">
        <v>169501.5</v>
      </c>
      <c r="U33" s="291">
        <v>159964.95199999999</v>
      </c>
      <c r="V33" s="291">
        <v>179773.25399999999</v>
      </c>
      <c r="W33" s="291">
        <v>148014.72099999999</v>
      </c>
      <c r="X33" s="291">
        <v>148615.16699999999</v>
      </c>
      <c r="Y33" s="289">
        <v>148615.16699999999</v>
      </c>
      <c r="Z33" s="291">
        <v>154267</v>
      </c>
      <c r="AA33" s="291">
        <v>150279.071</v>
      </c>
      <c r="AB33" s="291">
        <v>134064</v>
      </c>
      <c r="AC33" s="285">
        <v>138719</v>
      </c>
      <c r="AD33" s="285">
        <v>138719</v>
      </c>
      <c r="AE33" s="290">
        <f t="shared" si="0"/>
        <v>138719</v>
      </c>
      <c r="AF33" s="291">
        <v>130544</v>
      </c>
      <c r="AG33" s="291">
        <v>101987</v>
      </c>
    </row>
    <row r="34" spans="2:33">
      <c r="B34" s="294" t="s">
        <v>135</v>
      </c>
      <c r="E34" s="319" t="s">
        <v>116</v>
      </c>
      <c r="F34" s="291">
        <v>87401.058000000005</v>
      </c>
      <c r="G34" s="291">
        <v>108624.448</v>
      </c>
      <c r="H34" s="291">
        <v>121175.03200000001</v>
      </c>
      <c r="I34" s="291">
        <v>92945.563999999998</v>
      </c>
      <c r="J34" s="289">
        <v>92945.563999999998</v>
      </c>
      <c r="K34" s="291">
        <v>85229.547000000006</v>
      </c>
      <c r="L34" s="291">
        <v>101000.417</v>
      </c>
      <c r="M34" s="291">
        <v>105521.565</v>
      </c>
      <c r="N34" s="291">
        <v>149079.60800000001</v>
      </c>
      <c r="O34" s="289">
        <v>149079.60800000001</v>
      </c>
      <c r="P34" s="291">
        <v>133654.402</v>
      </c>
      <c r="Q34" s="291">
        <v>130717.78200000001</v>
      </c>
      <c r="R34" s="291">
        <v>117873.02</v>
      </c>
      <c r="S34" s="291">
        <v>196110.12899999999</v>
      </c>
      <c r="T34" s="289">
        <v>196110.12899999999</v>
      </c>
      <c r="U34" s="291">
        <v>124598.32799999999</v>
      </c>
      <c r="V34" s="291">
        <v>179576.80600000001</v>
      </c>
      <c r="W34" s="291">
        <v>147814.11300000001</v>
      </c>
      <c r="X34" s="291">
        <v>204724</v>
      </c>
      <c r="Y34" s="289">
        <v>204723</v>
      </c>
      <c r="Z34" s="291">
        <v>201851</v>
      </c>
      <c r="AA34" s="291">
        <v>220723.71300000002</v>
      </c>
      <c r="AB34" s="291">
        <v>198949</v>
      </c>
      <c r="AC34" s="285">
        <v>262094</v>
      </c>
      <c r="AD34" s="291">
        <v>0</v>
      </c>
      <c r="AE34" s="289">
        <f t="shared" si="0"/>
        <v>0</v>
      </c>
      <c r="AF34" s="291">
        <v>0</v>
      </c>
      <c r="AG34" s="291">
        <v>0</v>
      </c>
    </row>
    <row r="35" spans="2:33">
      <c r="B35" s="294" t="s">
        <v>136</v>
      </c>
      <c r="E35" s="319" t="s">
        <v>116</v>
      </c>
      <c r="F35" s="291"/>
      <c r="G35" s="291"/>
      <c r="H35" s="291"/>
      <c r="I35" s="291"/>
      <c r="J35" s="289">
        <v>0</v>
      </c>
      <c r="K35" s="291"/>
      <c r="L35" s="291"/>
      <c r="M35" s="291"/>
      <c r="N35" s="291"/>
      <c r="O35" s="289">
        <v>0</v>
      </c>
      <c r="P35" s="291"/>
      <c r="Q35" s="291"/>
      <c r="R35" s="291"/>
      <c r="S35" s="291"/>
      <c r="T35" s="289">
        <v>0</v>
      </c>
      <c r="U35" s="291"/>
      <c r="V35" s="291"/>
      <c r="W35" s="291"/>
      <c r="X35" s="291"/>
      <c r="Y35" s="289">
        <v>0</v>
      </c>
      <c r="Z35" s="289">
        <v>0</v>
      </c>
      <c r="AA35" s="289">
        <v>0</v>
      </c>
      <c r="AB35" s="289">
        <v>0</v>
      </c>
      <c r="AC35" s="289">
        <v>0</v>
      </c>
      <c r="AD35" s="285">
        <v>198539</v>
      </c>
      <c r="AE35" s="289">
        <f t="shared" si="0"/>
        <v>198539</v>
      </c>
      <c r="AF35" s="291">
        <v>119806</v>
      </c>
      <c r="AG35" s="291">
        <v>98380</v>
      </c>
    </row>
    <row r="36" spans="2:33">
      <c r="B36" s="294" t="s">
        <v>137</v>
      </c>
      <c r="E36" s="319" t="s">
        <v>116</v>
      </c>
      <c r="F36" s="291"/>
      <c r="G36" s="291"/>
      <c r="H36" s="291"/>
      <c r="I36" s="291"/>
      <c r="J36" s="289">
        <v>0</v>
      </c>
      <c r="K36" s="291"/>
      <c r="L36" s="291"/>
      <c r="M36" s="291"/>
      <c r="N36" s="291"/>
      <c r="O36" s="289">
        <v>0</v>
      </c>
      <c r="P36" s="291"/>
      <c r="Q36" s="291"/>
      <c r="R36" s="291"/>
      <c r="S36" s="291"/>
      <c r="T36" s="289">
        <v>0</v>
      </c>
      <c r="U36" s="291"/>
      <c r="V36" s="291"/>
      <c r="W36" s="291"/>
      <c r="X36" s="291"/>
      <c r="Y36" s="289">
        <v>0</v>
      </c>
      <c r="Z36" s="289">
        <v>0</v>
      </c>
      <c r="AA36" s="289">
        <v>0</v>
      </c>
      <c r="AB36" s="289">
        <v>0</v>
      </c>
      <c r="AC36" s="289">
        <v>0</v>
      </c>
      <c r="AD36" s="285">
        <v>63555</v>
      </c>
      <c r="AE36" s="289">
        <f t="shared" si="0"/>
        <v>63555</v>
      </c>
      <c r="AF36" s="291">
        <v>66058</v>
      </c>
      <c r="AG36" s="291">
        <v>60104</v>
      </c>
    </row>
    <row r="37" spans="2:33">
      <c r="B37" s="294" t="s">
        <v>138</v>
      </c>
      <c r="E37" s="319" t="s">
        <v>116</v>
      </c>
      <c r="F37" s="291">
        <v>382910.7</v>
      </c>
      <c r="G37" s="291">
        <v>398480.39600000001</v>
      </c>
      <c r="H37" s="291">
        <v>436743.12</v>
      </c>
      <c r="I37" s="291">
        <v>768576.61899999995</v>
      </c>
      <c r="J37" s="289">
        <v>768576.61899999995</v>
      </c>
      <c r="K37" s="291">
        <v>546490.55299999996</v>
      </c>
      <c r="L37" s="291">
        <v>1499562.7490000001</v>
      </c>
      <c r="M37" s="291">
        <v>834845.48699999996</v>
      </c>
      <c r="N37" s="291">
        <v>878438.35</v>
      </c>
      <c r="O37" s="289">
        <v>878438.35</v>
      </c>
      <c r="P37" s="291">
        <v>444453.27899999998</v>
      </c>
      <c r="Q37" s="291">
        <v>933671.46299999999</v>
      </c>
      <c r="R37" s="291">
        <v>951044.68400000001</v>
      </c>
      <c r="S37" s="291">
        <v>1263987.456</v>
      </c>
      <c r="T37" s="289">
        <v>1263987.456</v>
      </c>
      <c r="U37" s="291">
        <v>1126674.1640000001</v>
      </c>
      <c r="V37" s="291">
        <v>1851930.4140000001</v>
      </c>
      <c r="W37" s="291">
        <v>1545413.3810000001</v>
      </c>
      <c r="X37" s="291">
        <v>1539452.8419999999</v>
      </c>
      <c r="Y37" s="289">
        <v>1539452.8419999999</v>
      </c>
      <c r="Z37" s="291">
        <v>837390</v>
      </c>
      <c r="AA37" s="291">
        <v>899329.78800000006</v>
      </c>
      <c r="AB37" s="291">
        <v>786715</v>
      </c>
      <c r="AC37" s="285">
        <v>1064452</v>
      </c>
      <c r="AD37" s="285">
        <v>1064452</v>
      </c>
      <c r="AE37" s="290">
        <f t="shared" si="0"/>
        <v>1064452</v>
      </c>
      <c r="AF37" s="291">
        <v>1229628</v>
      </c>
      <c r="AG37" s="291">
        <v>956742</v>
      </c>
    </row>
    <row r="38" spans="2:33">
      <c r="B38" s="27"/>
      <c r="C38" s="27"/>
      <c r="D38" s="27"/>
      <c r="E38" s="168" t="s">
        <v>116</v>
      </c>
      <c r="F38" s="286">
        <f t="shared" ref="F38:Y38" si="2">SUM(F28:F37)</f>
        <v>1763829.2289999998</v>
      </c>
      <c r="G38" s="286">
        <f t="shared" si="2"/>
        <v>1725114.176</v>
      </c>
      <c r="H38" s="286">
        <f t="shared" si="2"/>
        <v>2199940.4200000004</v>
      </c>
      <c r="I38" s="286">
        <f t="shared" si="2"/>
        <v>2305699.2860000003</v>
      </c>
      <c r="J38" s="154">
        <f t="shared" si="2"/>
        <v>2305699.2860000003</v>
      </c>
      <c r="K38" s="286">
        <f t="shared" si="2"/>
        <v>2146106.3289999999</v>
      </c>
      <c r="L38" s="286">
        <f t="shared" si="2"/>
        <v>2983213.1770000001</v>
      </c>
      <c r="M38" s="286">
        <f t="shared" si="2"/>
        <v>2873506.6770000001</v>
      </c>
      <c r="N38" s="286">
        <f t="shared" si="2"/>
        <v>2867626.3</v>
      </c>
      <c r="O38" s="154">
        <f t="shared" si="2"/>
        <v>2867626.3</v>
      </c>
      <c r="P38" s="286">
        <f t="shared" si="2"/>
        <v>2720145.0310000004</v>
      </c>
      <c r="Q38" s="286">
        <f t="shared" si="2"/>
        <v>3461822.9099999997</v>
      </c>
      <c r="R38" s="286">
        <f t="shared" si="2"/>
        <v>3641348.1729999995</v>
      </c>
      <c r="S38" s="163">
        <f t="shared" si="2"/>
        <v>4092516.8430000003</v>
      </c>
      <c r="T38" s="154">
        <f t="shared" si="2"/>
        <v>4092515.8619999997</v>
      </c>
      <c r="U38" s="286">
        <f t="shared" si="2"/>
        <v>2980209.074</v>
      </c>
      <c r="V38" s="286">
        <f t="shared" si="2"/>
        <v>3725238.8250000002</v>
      </c>
      <c r="W38" s="286">
        <f t="shared" si="2"/>
        <v>3332450.0239999997</v>
      </c>
      <c r="X38" s="286">
        <f t="shared" si="2"/>
        <v>3205192.3889999995</v>
      </c>
      <c r="Y38" s="154">
        <f t="shared" si="2"/>
        <v>3205191.3889999995</v>
      </c>
      <c r="Z38" s="286">
        <v>3074974</v>
      </c>
      <c r="AA38" s="286">
        <v>2780845</v>
      </c>
      <c r="AB38" s="286">
        <f>SUM(AB28:AB37)</f>
        <v>2540450</v>
      </c>
      <c r="AC38" s="333">
        <f>SUM(AC28:AC37)</f>
        <v>2632307</v>
      </c>
      <c r="AD38" s="333">
        <f>SUM(AD28:AD37)</f>
        <v>2632307</v>
      </c>
      <c r="AE38" s="235">
        <f t="shared" si="0"/>
        <v>2632307</v>
      </c>
      <c r="AF38" s="333">
        <f>SUM(AF28:AF37)</f>
        <v>2726754</v>
      </c>
      <c r="AG38" s="333">
        <v>2295943</v>
      </c>
    </row>
    <row r="39" spans="2:33">
      <c r="B39" s="297"/>
      <c r="C39" s="297"/>
      <c r="D39" s="297"/>
      <c r="F39" s="291"/>
      <c r="G39" s="291"/>
      <c r="H39" s="291"/>
      <c r="I39" s="291"/>
      <c r="J39" s="289"/>
      <c r="K39" s="291"/>
      <c r="L39" s="291"/>
      <c r="M39" s="291"/>
      <c r="N39" s="291"/>
      <c r="O39" s="289"/>
      <c r="P39" s="291"/>
      <c r="Q39" s="291"/>
      <c r="R39" s="291"/>
      <c r="S39" s="159"/>
      <c r="T39" s="160"/>
      <c r="U39" s="291"/>
      <c r="V39" s="291"/>
      <c r="W39" s="291"/>
      <c r="X39" s="291"/>
      <c r="Y39" s="160"/>
      <c r="Z39" s="291"/>
      <c r="AA39" s="291"/>
      <c r="AB39" s="291"/>
      <c r="AC39" s="291"/>
      <c r="AD39" s="285"/>
      <c r="AE39" s="291"/>
      <c r="AF39" s="291"/>
      <c r="AG39" s="291"/>
    </row>
    <row r="40" spans="2:33">
      <c r="B40" s="294" t="s">
        <v>139</v>
      </c>
      <c r="E40" s="319" t="s">
        <v>116</v>
      </c>
      <c r="F40" s="291">
        <v>42975.133999999998</v>
      </c>
      <c r="G40" s="291">
        <v>2100861.17</v>
      </c>
      <c r="H40" s="291">
        <v>3069813.8280000002</v>
      </c>
      <c r="I40" s="291">
        <v>1081908.5619999999</v>
      </c>
      <c r="J40" s="289">
        <v>1081908.5619999999</v>
      </c>
      <c r="K40" s="291">
        <v>1171187.4580000001</v>
      </c>
      <c r="L40" s="291">
        <v>1105663.5490000001</v>
      </c>
      <c r="M40" s="291">
        <v>1138641.9750000001</v>
      </c>
      <c r="N40" s="291">
        <v>1058794.0759999999</v>
      </c>
      <c r="O40" s="289">
        <v>1058794.0759999999</v>
      </c>
      <c r="P40" s="291">
        <v>1034895.829</v>
      </c>
      <c r="Q40" s="291">
        <v>1012925.35</v>
      </c>
      <c r="R40" s="291">
        <v>1092556.3489999999</v>
      </c>
      <c r="S40" s="291">
        <v>24904.588</v>
      </c>
      <c r="T40" s="289">
        <v>24904.588</v>
      </c>
      <c r="U40" s="291">
        <v>1097236.689</v>
      </c>
      <c r="V40" s="291">
        <v>18272.019</v>
      </c>
      <c r="W40" s="291">
        <v>105237.37300000001</v>
      </c>
      <c r="X40" s="291">
        <v>61759.624000000003</v>
      </c>
      <c r="Y40" s="289">
        <v>61759.624000000003</v>
      </c>
      <c r="Z40" s="291">
        <v>2491</v>
      </c>
      <c r="AA40" s="291">
        <v>29529.187000000002</v>
      </c>
      <c r="AB40" s="291">
        <v>29301</v>
      </c>
      <c r="AC40" s="285">
        <v>7604</v>
      </c>
      <c r="AD40" s="285">
        <v>7604</v>
      </c>
      <c r="AE40" s="290">
        <f t="shared" si="0"/>
        <v>7604</v>
      </c>
      <c r="AF40" s="291">
        <v>7648</v>
      </c>
      <c r="AG40" s="291">
        <v>7557</v>
      </c>
    </row>
    <row r="41" spans="2:33">
      <c r="B41" s="302"/>
      <c r="C41" s="302"/>
      <c r="D41" s="302"/>
      <c r="E41" s="178" t="s">
        <v>116</v>
      </c>
      <c r="F41" s="292">
        <f t="shared" ref="F41:S41" si="3">SUM(F38:F40)</f>
        <v>1806804.3629999999</v>
      </c>
      <c r="G41" s="292">
        <f t="shared" si="3"/>
        <v>3825975.3459999999</v>
      </c>
      <c r="H41" s="292">
        <f t="shared" si="3"/>
        <v>5269754.2480000006</v>
      </c>
      <c r="I41" s="292">
        <f t="shared" si="3"/>
        <v>3387607.8480000002</v>
      </c>
      <c r="J41" s="155">
        <f t="shared" si="3"/>
        <v>3387607.8480000002</v>
      </c>
      <c r="K41" s="292">
        <f t="shared" si="3"/>
        <v>3317293.787</v>
      </c>
      <c r="L41" s="292">
        <f t="shared" si="3"/>
        <v>4088876.7260000003</v>
      </c>
      <c r="M41" s="292">
        <f t="shared" si="3"/>
        <v>4012148.6520000002</v>
      </c>
      <c r="N41" s="292">
        <f t="shared" si="3"/>
        <v>3926420.3759999997</v>
      </c>
      <c r="O41" s="155">
        <f t="shared" si="3"/>
        <v>3926420.3759999997</v>
      </c>
      <c r="P41" s="292">
        <f t="shared" si="3"/>
        <v>3755040.8600000003</v>
      </c>
      <c r="Q41" s="292">
        <f t="shared" si="3"/>
        <v>4474748.26</v>
      </c>
      <c r="R41" s="292">
        <f t="shared" si="3"/>
        <v>4733904.5219999999</v>
      </c>
      <c r="S41" s="161">
        <f t="shared" si="3"/>
        <v>4117421.4310000003</v>
      </c>
      <c r="T41" s="155">
        <v>4117421</v>
      </c>
      <c r="U41" s="292">
        <f>SUM(U38:U40)</f>
        <v>4077445.7630000003</v>
      </c>
      <c r="V41" s="292">
        <f>SUM(V38:V40)</f>
        <v>3743510.844</v>
      </c>
      <c r="W41" s="292">
        <f>SUM(W38:W40)</f>
        <v>3437687.3969999999</v>
      </c>
      <c r="X41" s="292">
        <f>SUM(X38:X40)</f>
        <v>3266952.0129999993</v>
      </c>
      <c r="Y41" s="155">
        <f>SUM(Y38:Y40)</f>
        <v>3266951.0129999993</v>
      </c>
      <c r="Z41" s="292">
        <v>3077465</v>
      </c>
      <c r="AA41" s="292">
        <v>2810374</v>
      </c>
      <c r="AB41" s="292">
        <f>AB38+AB40</f>
        <v>2569751</v>
      </c>
      <c r="AC41" s="292">
        <f>AC38+AC40</f>
        <v>2639911</v>
      </c>
      <c r="AD41" s="292">
        <f>AD38+AD40</f>
        <v>2639911</v>
      </c>
      <c r="AE41" s="335">
        <f t="shared" si="0"/>
        <v>2639911</v>
      </c>
      <c r="AF41" s="292">
        <f>AF40+AF38</f>
        <v>2734402</v>
      </c>
      <c r="AG41" s="292">
        <v>2303500</v>
      </c>
    </row>
    <row r="42" spans="2:33">
      <c r="B42" s="28" t="s">
        <v>140</v>
      </c>
      <c r="C42" s="302"/>
      <c r="D42" s="302"/>
      <c r="E42" s="178" t="s">
        <v>116</v>
      </c>
      <c r="F42" s="292">
        <f t="shared" ref="F42:Y42" si="4">SUM(F26,F41)</f>
        <v>8579827.9350000005</v>
      </c>
      <c r="G42" s="292">
        <f t="shared" si="4"/>
        <v>8748097.3609999996</v>
      </c>
      <c r="H42" s="292">
        <f t="shared" si="4"/>
        <v>11122820.243000001</v>
      </c>
      <c r="I42" s="292">
        <f t="shared" si="4"/>
        <v>10709657.658</v>
      </c>
      <c r="J42" s="155">
        <f t="shared" si="4"/>
        <v>10709657.658</v>
      </c>
      <c r="K42" s="292">
        <f t="shared" si="4"/>
        <v>10844011.187999999</v>
      </c>
      <c r="L42" s="292">
        <f t="shared" si="4"/>
        <v>11742326.267999999</v>
      </c>
      <c r="M42" s="292">
        <f t="shared" si="4"/>
        <v>11737571.711999999</v>
      </c>
      <c r="N42" s="292">
        <f t="shared" si="4"/>
        <v>11883077.27</v>
      </c>
      <c r="O42" s="155">
        <f t="shared" si="4"/>
        <v>11883077.27</v>
      </c>
      <c r="P42" s="292">
        <f t="shared" si="4"/>
        <v>11621006.669</v>
      </c>
      <c r="Q42" s="292">
        <f t="shared" si="4"/>
        <v>12590653.599999998</v>
      </c>
      <c r="R42" s="292">
        <f t="shared" si="4"/>
        <v>13492041.516000001</v>
      </c>
      <c r="S42" s="161">
        <f t="shared" si="4"/>
        <v>13549958.200999999</v>
      </c>
      <c r="T42" s="155">
        <f t="shared" si="4"/>
        <v>13549957.77</v>
      </c>
      <c r="U42" s="292">
        <f t="shared" si="4"/>
        <v>12688112.464000002</v>
      </c>
      <c r="V42" s="292">
        <f t="shared" si="4"/>
        <v>13599704.341</v>
      </c>
      <c r="W42" s="292">
        <f t="shared" si="4"/>
        <v>13793534.264999999</v>
      </c>
      <c r="X42" s="292">
        <f t="shared" si="4"/>
        <v>14015280.846999999</v>
      </c>
      <c r="Y42" s="155">
        <f t="shared" si="4"/>
        <v>14015279.846999999</v>
      </c>
      <c r="Z42" s="292">
        <v>14010343</v>
      </c>
      <c r="AA42" s="292">
        <v>13880886</v>
      </c>
      <c r="AB42" s="292">
        <f>AB41+AB26</f>
        <v>13920547</v>
      </c>
      <c r="AC42" s="292">
        <f>AC41+AC26</f>
        <v>14081915</v>
      </c>
      <c r="AD42" s="292">
        <f>AD41+AD26</f>
        <v>14081915</v>
      </c>
      <c r="AE42" s="335">
        <f t="shared" si="0"/>
        <v>14081915</v>
      </c>
      <c r="AF42" s="292">
        <f>AF41+AF26</f>
        <v>15376532</v>
      </c>
      <c r="AG42" s="292">
        <v>14068546</v>
      </c>
    </row>
    <row r="43" spans="2:33">
      <c r="D43" s="363"/>
      <c r="F43" s="291"/>
      <c r="G43" s="291"/>
      <c r="H43" s="291"/>
      <c r="I43" s="291"/>
      <c r="J43" s="289"/>
      <c r="K43" s="291"/>
      <c r="L43" s="291"/>
      <c r="M43" s="291"/>
      <c r="N43" s="291"/>
      <c r="O43" s="289"/>
      <c r="P43" s="291"/>
      <c r="Q43" s="291"/>
      <c r="R43" s="291"/>
      <c r="S43" s="159"/>
      <c r="T43" s="160"/>
      <c r="U43" s="291"/>
      <c r="V43" s="291"/>
      <c r="W43" s="291"/>
      <c r="X43" s="291"/>
      <c r="Y43" s="160"/>
      <c r="Z43" s="291"/>
      <c r="AA43" s="291"/>
      <c r="AB43" s="291"/>
      <c r="AC43" s="291"/>
      <c r="AD43" s="285"/>
      <c r="AE43" s="291"/>
      <c r="AF43" s="291"/>
      <c r="AG43" s="291"/>
    </row>
    <row r="44" spans="2:33">
      <c r="B44" s="296" t="s">
        <v>141</v>
      </c>
      <c r="D44" s="363"/>
      <c r="F44" s="291"/>
      <c r="G44" s="291"/>
      <c r="H44" s="291"/>
      <c r="I44" s="291"/>
      <c r="J44" s="289"/>
      <c r="K44" s="291"/>
      <c r="L44" s="291"/>
      <c r="M44" s="291"/>
      <c r="N44" s="291"/>
      <c r="O44" s="289"/>
      <c r="P44" s="291"/>
      <c r="Q44" s="291"/>
      <c r="R44" s="291"/>
      <c r="S44" s="159"/>
      <c r="T44" s="160"/>
      <c r="U44" s="291"/>
      <c r="V44" s="291"/>
      <c r="W44" s="291"/>
      <c r="X44" s="291"/>
      <c r="Y44" s="160"/>
      <c r="Z44" s="291"/>
      <c r="AA44" s="291"/>
      <c r="AB44" s="291"/>
      <c r="AC44" s="291"/>
      <c r="AD44" s="285"/>
      <c r="AE44" s="291"/>
      <c r="AF44" s="291"/>
      <c r="AG44" s="291"/>
    </row>
    <row r="45" spans="2:33">
      <c r="B45" s="296" t="s">
        <v>7</v>
      </c>
      <c r="D45" s="363"/>
      <c r="F45" s="291"/>
      <c r="G45" s="291"/>
      <c r="H45" s="291"/>
      <c r="I45" s="291"/>
      <c r="J45" s="289"/>
      <c r="K45" s="291"/>
      <c r="L45" s="291"/>
      <c r="M45" s="291"/>
      <c r="N45" s="291"/>
      <c r="O45" s="289"/>
      <c r="P45" s="291"/>
      <c r="Q45" s="291"/>
      <c r="R45" s="291"/>
      <c r="S45" s="159"/>
      <c r="T45" s="160"/>
      <c r="U45" s="291"/>
      <c r="V45" s="291"/>
      <c r="W45" s="291"/>
      <c r="X45" s="291"/>
      <c r="Y45" s="160"/>
      <c r="Z45" s="291"/>
      <c r="AA45" s="291"/>
      <c r="AB45" s="291"/>
      <c r="AC45" s="291"/>
      <c r="AD45" s="285"/>
      <c r="AE45" s="291"/>
      <c r="AF45" s="291"/>
      <c r="AG45" s="291"/>
    </row>
    <row r="46" spans="2:33">
      <c r="B46" s="294" t="s">
        <v>142</v>
      </c>
      <c r="D46" s="363"/>
      <c r="E46" s="319" t="s">
        <v>116</v>
      </c>
      <c r="F46" s="291">
        <v>557072.34</v>
      </c>
      <c r="G46" s="291">
        <v>696363.44499999995</v>
      </c>
      <c r="H46" s="291">
        <v>696363.44499999995</v>
      </c>
      <c r="I46" s="291">
        <v>696363.44499999995</v>
      </c>
      <c r="J46" s="289">
        <v>696363.44499999995</v>
      </c>
      <c r="K46" s="291">
        <v>696363.44499999995</v>
      </c>
      <c r="L46" s="291">
        <v>696376.625</v>
      </c>
      <c r="M46" s="291">
        <v>696376.625</v>
      </c>
      <c r="N46" s="291">
        <v>696376.625</v>
      </c>
      <c r="O46" s="289">
        <v>696376.625</v>
      </c>
      <c r="P46" s="291">
        <v>709344.505</v>
      </c>
      <c r="Q46" s="291">
        <v>709344.505</v>
      </c>
      <c r="R46" s="291">
        <v>709344.505</v>
      </c>
      <c r="S46" s="291">
        <v>709344.505</v>
      </c>
      <c r="T46" s="289">
        <v>709344.505</v>
      </c>
      <c r="U46" s="291">
        <v>709344.505</v>
      </c>
      <c r="V46" s="291">
        <v>916540.54500000004</v>
      </c>
      <c r="W46" s="291">
        <v>916540.54500000004</v>
      </c>
      <c r="X46" s="291">
        <v>916540.54500000004</v>
      </c>
      <c r="Y46" s="289">
        <v>916540.54500000004</v>
      </c>
      <c r="Z46" s="291">
        <v>916541</v>
      </c>
      <c r="AA46" s="291">
        <v>916540.54499999993</v>
      </c>
      <c r="AB46" s="291">
        <v>916540.54499999993</v>
      </c>
      <c r="AC46" s="285">
        <v>916541</v>
      </c>
      <c r="AD46" s="285">
        <v>916541</v>
      </c>
      <c r="AE46" s="290">
        <f t="shared" si="0"/>
        <v>916541</v>
      </c>
      <c r="AF46" s="291">
        <v>916541</v>
      </c>
      <c r="AG46" s="291">
        <v>916541</v>
      </c>
    </row>
    <row r="47" spans="2:33">
      <c r="B47" s="294" t="s">
        <v>143</v>
      </c>
      <c r="D47" s="363"/>
      <c r="E47" s="319" t="s">
        <v>116</v>
      </c>
      <c r="F47" s="291">
        <v>226761.34700000001</v>
      </c>
      <c r="G47" s="291">
        <v>230280.065</v>
      </c>
      <c r="H47" s="291">
        <v>230280.065</v>
      </c>
      <c r="I47" s="291">
        <v>243655.405</v>
      </c>
      <c r="J47" s="289">
        <v>243655.405</v>
      </c>
      <c r="K47" s="291">
        <v>243655.405</v>
      </c>
      <c r="L47" s="291">
        <v>243655.405</v>
      </c>
      <c r="M47" s="291">
        <v>243655.405</v>
      </c>
      <c r="N47" s="291">
        <v>243655.405</v>
      </c>
      <c r="O47" s="289">
        <v>243655.405</v>
      </c>
      <c r="P47" s="291">
        <v>230687.52499999999</v>
      </c>
      <c r="Q47" s="291">
        <v>241883.16</v>
      </c>
      <c r="R47" s="291">
        <v>243866.38500000001</v>
      </c>
      <c r="S47" s="291">
        <v>243876.41</v>
      </c>
      <c r="T47" s="289">
        <v>243876.41</v>
      </c>
      <c r="U47" s="291">
        <v>247855.174</v>
      </c>
      <c r="V47" s="291">
        <v>40659.141000000003</v>
      </c>
      <c r="W47" s="291">
        <v>40659.141000000003</v>
      </c>
      <c r="X47" s="291">
        <v>40794.146000000001</v>
      </c>
      <c r="Y47" s="289">
        <v>40794.146000000001</v>
      </c>
      <c r="Z47" s="291">
        <v>40794</v>
      </c>
      <c r="AA47" s="291">
        <v>40794.146000000001</v>
      </c>
      <c r="AB47" s="291">
        <v>40794.146000000001</v>
      </c>
      <c r="AC47" s="285">
        <v>40794</v>
      </c>
      <c r="AD47" s="285">
        <v>40794</v>
      </c>
      <c r="AE47" s="290">
        <f t="shared" si="0"/>
        <v>40794</v>
      </c>
      <c r="AF47" s="291">
        <v>20194</v>
      </c>
      <c r="AG47" s="291">
        <v>24927</v>
      </c>
    </row>
    <row r="48" spans="2:33">
      <c r="B48" s="294" t="s">
        <v>144</v>
      </c>
      <c r="D48" s="363"/>
      <c r="E48" s="319" t="s">
        <v>116</v>
      </c>
      <c r="F48" s="291">
        <v>2105.7370000000001</v>
      </c>
      <c r="G48" s="291">
        <v>2105.7370000000001</v>
      </c>
      <c r="H48" s="291">
        <v>2105.7370000000001</v>
      </c>
      <c r="I48" s="291">
        <v>3110.5729999999999</v>
      </c>
      <c r="J48" s="289">
        <v>3110.5729999999999</v>
      </c>
      <c r="K48" s="291">
        <v>1682.1759999999999</v>
      </c>
      <c r="L48" s="291">
        <v>1437.194</v>
      </c>
      <c r="M48" s="291">
        <v>350.72800000000001</v>
      </c>
      <c r="N48" s="291">
        <v>222.07400000000001</v>
      </c>
      <c r="O48" s="289">
        <v>222.07400000000001</v>
      </c>
      <c r="P48" s="291">
        <v>135.292</v>
      </c>
      <c r="Q48" s="291">
        <v>115.19499999999999</v>
      </c>
      <c r="R48" s="291">
        <v>93.894999999999996</v>
      </c>
      <c r="S48" s="291">
        <v>83.185000000000002</v>
      </c>
      <c r="T48" s="289">
        <v>83.185000000000002</v>
      </c>
      <c r="U48" s="291">
        <v>83.185000000000002</v>
      </c>
      <c r="V48" s="291">
        <v>83.185000000000002</v>
      </c>
      <c r="W48" s="291">
        <v>83.185000000000002</v>
      </c>
      <c r="X48" s="291">
        <v>83.185000000000002</v>
      </c>
      <c r="Y48" s="289">
        <v>83.185000000000002</v>
      </c>
      <c r="Z48" s="291">
        <v>83</v>
      </c>
      <c r="AA48" s="291">
        <v>83.184999999999988</v>
      </c>
      <c r="AB48" s="291">
        <v>83.184999999999988</v>
      </c>
      <c r="AC48" s="285">
        <v>83</v>
      </c>
      <c r="AD48" s="285">
        <v>83</v>
      </c>
      <c r="AE48" s="290">
        <f t="shared" si="0"/>
        <v>83</v>
      </c>
      <c r="AF48" s="291">
        <v>83</v>
      </c>
      <c r="AG48" s="291">
        <v>2515</v>
      </c>
    </row>
    <row r="49" spans="2:33">
      <c r="B49" s="294" t="s">
        <v>145</v>
      </c>
      <c r="D49" s="363"/>
      <c r="E49" s="319" t="s">
        <v>116</v>
      </c>
      <c r="F49" s="291">
        <v>458388.22</v>
      </c>
      <c r="G49" s="291">
        <v>460477.08500000002</v>
      </c>
      <c r="H49" s="291">
        <v>1002724.027</v>
      </c>
      <c r="I49" s="291">
        <v>1405325.7069999999</v>
      </c>
      <c r="J49" s="289">
        <v>1405325.7069999999</v>
      </c>
      <c r="K49" s="291">
        <v>1444364.7050000001</v>
      </c>
      <c r="L49" s="291">
        <v>1404771.135</v>
      </c>
      <c r="M49" s="291">
        <v>1380549.5</v>
      </c>
      <c r="N49" s="291">
        <v>1372771.5209999999</v>
      </c>
      <c r="O49" s="289">
        <v>1372771.5209999999</v>
      </c>
      <c r="P49" s="291">
        <v>1255200.263</v>
      </c>
      <c r="Q49" s="291">
        <v>1265037.452</v>
      </c>
      <c r="R49" s="291">
        <v>1367877.96</v>
      </c>
      <c r="S49" s="291">
        <v>1295091.189</v>
      </c>
      <c r="T49" s="289">
        <v>1295091.189</v>
      </c>
      <c r="U49" s="291">
        <v>1196371.7169999999</v>
      </c>
      <c r="V49" s="291">
        <v>1357178.4129999999</v>
      </c>
      <c r="W49" s="291">
        <v>1568867.237</v>
      </c>
      <c r="X49" s="291">
        <v>1764108.4639999999</v>
      </c>
      <c r="Y49" s="289">
        <v>1764108.4639999999</v>
      </c>
      <c r="Z49" s="291">
        <v>1723884</v>
      </c>
      <c r="AA49" s="291">
        <v>1728943.2859999998</v>
      </c>
      <c r="AB49" s="291">
        <v>1801906</v>
      </c>
      <c r="AC49" s="285">
        <v>1731747</v>
      </c>
      <c r="AD49" s="285">
        <v>1731747</v>
      </c>
      <c r="AE49" s="290">
        <f t="shared" si="0"/>
        <v>1731747</v>
      </c>
      <c r="AF49" s="291">
        <v>2373377</v>
      </c>
      <c r="AG49" s="291">
        <v>1932166</v>
      </c>
    </row>
    <row r="50" spans="2:33">
      <c r="B50" s="294" t="s">
        <v>146</v>
      </c>
      <c r="D50" s="364"/>
      <c r="E50" s="319" t="s">
        <v>116</v>
      </c>
      <c r="F50" s="291">
        <v>2638694.6850000001</v>
      </c>
      <c r="G50" s="291">
        <v>2672777.1630000002</v>
      </c>
      <c r="H50" s="291">
        <v>2757068.0430000001</v>
      </c>
      <c r="I50" s="291">
        <v>2988542.7540000002</v>
      </c>
      <c r="J50" s="289">
        <v>2988542.7540000002</v>
      </c>
      <c r="K50" s="291">
        <v>3005140.0419999999</v>
      </c>
      <c r="L50" s="291">
        <v>3042143.6979999999</v>
      </c>
      <c r="M50" s="291">
        <v>3059300.7940000002</v>
      </c>
      <c r="N50" s="291">
        <v>3163685.193</v>
      </c>
      <c r="O50" s="289">
        <v>3163685.193</v>
      </c>
      <c r="P50" s="291">
        <v>3264457.3429999999</v>
      </c>
      <c r="Q50" s="291">
        <v>3355330.9180000001</v>
      </c>
      <c r="R50" s="291">
        <v>3482727.8760000002</v>
      </c>
      <c r="S50" s="291">
        <v>3665191.6680000001</v>
      </c>
      <c r="T50" s="289">
        <v>3665191.6680000001</v>
      </c>
      <c r="U50" s="291">
        <v>3769055.412</v>
      </c>
      <c r="V50" s="291">
        <v>3970124.111</v>
      </c>
      <c r="W50" s="291">
        <v>4253588.3770000003</v>
      </c>
      <c r="X50" s="291">
        <v>4341062.3480000002</v>
      </c>
      <c r="Y50" s="289">
        <v>4341063</v>
      </c>
      <c r="Z50" s="291">
        <v>4640790</v>
      </c>
      <c r="AA50" s="291">
        <v>4909271.0159999998</v>
      </c>
      <c r="AB50" s="291">
        <v>5112633</v>
      </c>
      <c r="AC50" s="285">
        <v>5469236</v>
      </c>
      <c r="AD50" s="285">
        <v>5469236</v>
      </c>
      <c r="AE50" s="290">
        <f t="shared" si="0"/>
        <v>5469236</v>
      </c>
      <c r="AF50" s="291">
        <v>5564686</v>
      </c>
      <c r="AG50" s="291">
        <v>5490966</v>
      </c>
    </row>
    <row r="51" spans="2:33">
      <c r="B51" s="29" t="s">
        <v>147</v>
      </c>
      <c r="C51" s="27"/>
      <c r="D51" s="363"/>
      <c r="E51" s="168" t="s">
        <v>116</v>
      </c>
      <c r="F51" s="286">
        <f t="shared" ref="F51:Y51" si="5">SUM(F46:F50)</f>
        <v>3883022.3289999999</v>
      </c>
      <c r="G51" s="286">
        <f t="shared" si="5"/>
        <v>4062003.4950000001</v>
      </c>
      <c r="H51" s="286">
        <f t="shared" si="5"/>
        <v>4688541.3169999998</v>
      </c>
      <c r="I51" s="286">
        <f t="shared" si="5"/>
        <v>5336997.8839999996</v>
      </c>
      <c r="J51" s="154">
        <f t="shared" si="5"/>
        <v>5336997.8839999996</v>
      </c>
      <c r="K51" s="286">
        <f t="shared" si="5"/>
        <v>5391205.773</v>
      </c>
      <c r="L51" s="286">
        <f t="shared" si="5"/>
        <v>5388384.057</v>
      </c>
      <c r="M51" s="286">
        <f t="shared" si="5"/>
        <v>5380233.0520000001</v>
      </c>
      <c r="N51" s="286">
        <f t="shared" si="5"/>
        <v>5476710.818</v>
      </c>
      <c r="O51" s="154">
        <f t="shared" si="5"/>
        <v>5476710.818</v>
      </c>
      <c r="P51" s="286">
        <f t="shared" si="5"/>
        <v>5459824.9279999994</v>
      </c>
      <c r="Q51" s="286">
        <f t="shared" si="5"/>
        <v>5571711.2300000004</v>
      </c>
      <c r="R51" s="286">
        <f t="shared" si="5"/>
        <v>5803910.6210000003</v>
      </c>
      <c r="S51" s="163">
        <f t="shared" si="5"/>
        <v>5913586.9570000004</v>
      </c>
      <c r="T51" s="154">
        <f t="shared" si="5"/>
        <v>5913586.9570000004</v>
      </c>
      <c r="U51" s="286">
        <f t="shared" si="5"/>
        <v>5922709.9930000007</v>
      </c>
      <c r="V51" s="286">
        <f t="shared" si="5"/>
        <v>6284585.3949999996</v>
      </c>
      <c r="W51" s="286">
        <f t="shared" si="5"/>
        <v>6779738.4850000003</v>
      </c>
      <c r="X51" s="286">
        <f t="shared" si="5"/>
        <v>7062588.6880000001</v>
      </c>
      <c r="Y51" s="154">
        <f t="shared" si="5"/>
        <v>7062589.3399999999</v>
      </c>
      <c r="Z51" s="286">
        <v>7322092</v>
      </c>
      <c r="AA51" s="286">
        <f>SUM(AA46:AA50)</f>
        <v>7595632.1779999994</v>
      </c>
      <c r="AB51" s="286">
        <f>SUM(AB46:AB50)</f>
        <v>7871956.8760000002</v>
      </c>
      <c r="AC51" s="333">
        <f>SUM(AC46:AC50)</f>
        <v>8158401</v>
      </c>
      <c r="AD51" s="333">
        <f>SUM(AD46:AD50)</f>
        <v>8158401</v>
      </c>
      <c r="AE51" s="235">
        <f t="shared" si="0"/>
        <v>8158401</v>
      </c>
      <c r="AF51" s="286">
        <v>8874881</v>
      </c>
      <c r="AG51" s="286">
        <v>8367115</v>
      </c>
    </row>
    <row r="52" spans="2:33">
      <c r="D52" s="363"/>
      <c r="F52" s="291"/>
      <c r="G52" s="291"/>
      <c r="H52" s="291"/>
      <c r="I52" s="291"/>
      <c r="J52" s="289"/>
      <c r="K52" s="291"/>
      <c r="L52" s="291"/>
      <c r="M52" s="291"/>
      <c r="N52" s="291"/>
      <c r="O52" s="289"/>
      <c r="P52" s="291"/>
      <c r="Q52" s="291"/>
      <c r="R52" s="291"/>
      <c r="S52" s="159"/>
      <c r="T52" s="160"/>
      <c r="U52" s="291"/>
      <c r="V52" s="291"/>
      <c r="W52" s="291"/>
      <c r="X52" s="291"/>
      <c r="Y52" s="160"/>
      <c r="Z52" s="291"/>
      <c r="AA52" s="291"/>
      <c r="AB52" s="291"/>
      <c r="AC52" s="291"/>
      <c r="AD52" s="285"/>
      <c r="AE52" s="291"/>
      <c r="AF52" s="291"/>
      <c r="AG52" s="291"/>
    </row>
    <row r="53" spans="2:33">
      <c r="B53" s="294" t="s">
        <v>148</v>
      </c>
      <c r="D53" s="363"/>
      <c r="E53" s="319" t="s">
        <v>116</v>
      </c>
      <c r="F53" s="291">
        <v>556031.32200000004</v>
      </c>
      <c r="G53" s="291">
        <v>545305.647</v>
      </c>
      <c r="H53" s="291">
        <v>660104.55599999998</v>
      </c>
      <c r="I53" s="291">
        <v>753179.91299999994</v>
      </c>
      <c r="J53" s="289">
        <v>753179.91299999994</v>
      </c>
      <c r="K53" s="291">
        <v>765973.24199999997</v>
      </c>
      <c r="L53" s="291">
        <v>773886.08600000001</v>
      </c>
      <c r="M53" s="291">
        <v>801330.11300000001</v>
      </c>
      <c r="N53" s="291">
        <v>801560.09699999995</v>
      </c>
      <c r="O53" s="289">
        <v>801560.09699999995</v>
      </c>
      <c r="P53" s="291">
        <v>788589.25899999996</v>
      </c>
      <c r="Q53" s="291">
        <v>813004.50300000003</v>
      </c>
      <c r="R53" s="291">
        <v>866662.24300000002</v>
      </c>
      <c r="S53" s="291">
        <v>870017.90099999995</v>
      </c>
      <c r="T53" s="289">
        <v>870017.90099999995</v>
      </c>
      <c r="U53" s="291">
        <v>171385.08199999999</v>
      </c>
      <c r="V53" s="291">
        <v>162297.77100000001</v>
      </c>
      <c r="W53" s="291">
        <v>158564.31099999999</v>
      </c>
      <c r="X53" s="291">
        <v>80479.625</v>
      </c>
      <c r="Y53" s="289">
        <v>80479.625</v>
      </c>
      <c r="Z53" s="291">
        <v>79233</v>
      </c>
      <c r="AA53" s="291">
        <v>75738.148000000001</v>
      </c>
      <c r="AB53" s="291">
        <v>39675</v>
      </c>
      <c r="AC53" s="285">
        <v>38255</v>
      </c>
      <c r="AD53" s="285">
        <v>38255</v>
      </c>
      <c r="AE53" s="290">
        <f t="shared" si="0"/>
        <v>38255</v>
      </c>
      <c r="AF53" s="291">
        <v>21479</v>
      </c>
      <c r="AG53" s="291">
        <v>-49429</v>
      </c>
    </row>
    <row r="54" spans="2:33">
      <c r="B54" s="28" t="s">
        <v>149</v>
      </c>
      <c r="C54" s="302"/>
      <c r="D54" s="302"/>
      <c r="E54" s="178" t="s">
        <v>116</v>
      </c>
      <c r="F54" s="292">
        <f t="shared" ref="F54:Y54" si="6">SUM(F51:F53)</f>
        <v>4439053.6509999996</v>
      </c>
      <c r="G54" s="292">
        <f t="shared" si="6"/>
        <v>4607309.142</v>
      </c>
      <c r="H54" s="292">
        <f t="shared" si="6"/>
        <v>5348645.8729999997</v>
      </c>
      <c r="I54" s="292">
        <f t="shared" si="6"/>
        <v>6090177.7969999993</v>
      </c>
      <c r="J54" s="155">
        <f t="shared" si="6"/>
        <v>6090177.7969999993</v>
      </c>
      <c r="K54" s="292">
        <f t="shared" si="6"/>
        <v>6157179.0149999997</v>
      </c>
      <c r="L54" s="292">
        <f t="shared" si="6"/>
        <v>6162270.1430000002</v>
      </c>
      <c r="M54" s="292">
        <f t="shared" si="6"/>
        <v>6181563.165</v>
      </c>
      <c r="N54" s="292">
        <f t="shared" si="6"/>
        <v>6278270.915</v>
      </c>
      <c r="O54" s="155">
        <f t="shared" si="6"/>
        <v>6278270.915</v>
      </c>
      <c r="P54" s="292">
        <f t="shared" si="6"/>
        <v>6248414.186999999</v>
      </c>
      <c r="Q54" s="292">
        <f t="shared" si="6"/>
        <v>6384715.7330000009</v>
      </c>
      <c r="R54" s="292">
        <f t="shared" si="6"/>
        <v>6670572.8640000001</v>
      </c>
      <c r="S54" s="161">
        <f t="shared" si="6"/>
        <v>6783604.858</v>
      </c>
      <c r="T54" s="155">
        <f t="shared" si="6"/>
        <v>6783604.858</v>
      </c>
      <c r="U54" s="292">
        <f t="shared" si="6"/>
        <v>6094095.0750000011</v>
      </c>
      <c r="V54" s="292">
        <f t="shared" si="6"/>
        <v>6446883.1659999993</v>
      </c>
      <c r="W54" s="292">
        <f t="shared" si="6"/>
        <v>6938302.7960000001</v>
      </c>
      <c r="X54" s="292">
        <f t="shared" si="6"/>
        <v>7143068.3130000001</v>
      </c>
      <c r="Y54" s="155">
        <f t="shared" si="6"/>
        <v>7143068.9649999999</v>
      </c>
      <c r="Z54" s="292">
        <v>7401325</v>
      </c>
      <c r="AA54" s="292">
        <f>SUM(AA51:AA53)</f>
        <v>7671370.3259999994</v>
      </c>
      <c r="AB54" s="292">
        <f>SUM(AB51:AB53)</f>
        <v>7911631.8760000002</v>
      </c>
      <c r="AC54" s="334">
        <f>SUM(AC51:AC53)</f>
        <v>8196656</v>
      </c>
      <c r="AD54" s="334">
        <f>SUM(AD51:AD53)</f>
        <v>8196656</v>
      </c>
      <c r="AE54" s="335">
        <f t="shared" si="0"/>
        <v>8196656</v>
      </c>
      <c r="AF54" s="292">
        <v>8896360</v>
      </c>
      <c r="AG54" s="292">
        <v>8317686</v>
      </c>
    </row>
    <row r="55" spans="2:33">
      <c r="D55" s="363"/>
      <c r="F55" s="291"/>
      <c r="G55" s="291"/>
      <c r="H55" s="291"/>
      <c r="I55" s="291"/>
      <c r="J55" s="289"/>
      <c r="K55" s="291"/>
      <c r="L55" s="291"/>
      <c r="M55" s="291"/>
      <c r="N55" s="291"/>
      <c r="O55" s="289"/>
      <c r="P55" s="291"/>
      <c r="Q55" s="291"/>
      <c r="R55" s="291"/>
      <c r="S55" s="159"/>
      <c r="T55" s="160"/>
      <c r="U55" s="291"/>
      <c r="V55" s="291"/>
      <c r="W55" s="291"/>
      <c r="X55" s="291"/>
      <c r="Y55" s="160"/>
      <c r="Z55" s="291"/>
      <c r="AA55" s="291"/>
      <c r="AB55" s="291"/>
      <c r="AC55" s="291"/>
      <c r="AD55" s="285"/>
      <c r="AE55" s="291"/>
      <c r="AF55" s="291"/>
      <c r="AG55" s="291"/>
    </row>
    <row r="56" spans="2:33">
      <c r="B56" s="296" t="s">
        <v>150</v>
      </c>
      <c r="D56" s="363"/>
      <c r="F56" s="291"/>
      <c r="G56" s="291"/>
      <c r="H56" s="291"/>
      <c r="I56" s="291"/>
      <c r="J56" s="289"/>
      <c r="K56" s="291"/>
      <c r="L56" s="291"/>
      <c r="M56" s="291"/>
      <c r="N56" s="291"/>
      <c r="O56" s="289"/>
      <c r="P56" s="291"/>
      <c r="Q56" s="291"/>
      <c r="R56" s="291"/>
      <c r="S56" s="159"/>
      <c r="T56" s="160"/>
      <c r="U56" s="291"/>
      <c r="V56" s="291"/>
      <c r="W56" s="291"/>
      <c r="X56" s="291"/>
      <c r="Y56" s="160"/>
      <c r="Z56" s="291"/>
      <c r="AA56" s="291"/>
      <c r="AB56" s="291"/>
      <c r="AC56" s="291"/>
      <c r="AD56" s="285"/>
      <c r="AE56" s="291"/>
      <c r="AF56" s="291"/>
      <c r="AG56" s="291"/>
    </row>
    <row r="57" spans="2:33">
      <c r="B57" s="294" t="s">
        <v>151</v>
      </c>
      <c r="D57" s="363"/>
      <c r="E57" s="319" t="s">
        <v>116</v>
      </c>
      <c r="F57" s="291">
        <v>2498207.54</v>
      </c>
      <c r="G57" s="291">
        <v>2557542.6290000002</v>
      </c>
      <c r="H57" s="291">
        <v>3581815.9470000002</v>
      </c>
      <c r="I57" s="291">
        <v>2932323.037</v>
      </c>
      <c r="J57" s="289">
        <v>2932323.037</v>
      </c>
      <c r="K57" s="291">
        <v>2919223.6069999998</v>
      </c>
      <c r="L57" s="291">
        <v>2846213.014</v>
      </c>
      <c r="M57" s="291">
        <v>2776322.9649999999</v>
      </c>
      <c r="N57" s="291">
        <v>2706101.321</v>
      </c>
      <c r="O57" s="289">
        <v>2706101.321</v>
      </c>
      <c r="P57" s="291">
        <v>2551813.94</v>
      </c>
      <c r="Q57" s="291">
        <v>3559110.31</v>
      </c>
      <c r="R57" s="291">
        <v>3487490.8870000001</v>
      </c>
      <c r="S57" s="291">
        <v>3417111.8590000002</v>
      </c>
      <c r="T57" s="289">
        <v>3417111.8590000002</v>
      </c>
      <c r="U57" s="291">
        <v>3249486.5819999999</v>
      </c>
      <c r="V57" s="291">
        <v>3606783.9180000001</v>
      </c>
      <c r="W57" s="291">
        <v>3642219.8250000002</v>
      </c>
      <c r="X57" s="291">
        <v>3822647.6140000001</v>
      </c>
      <c r="Y57" s="289">
        <v>3822647.6140000001</v>
      </c>
      <c r="Z57" s="291">
        <v>3711336</v>
      </c>
      <c r="AA57" s="291">
        <v>3709470.986</v>
      </c>
      <c r="AB57" s="291">
        <v>3736522</v>
      </c>
      <c r="AC57" s="285">
        <v>3584076</v>
      </c>
      <c r="AD57" s="285">
        <v>3584076</v>
      </c>
      <c r="AE57" s="290">
        <f t="shared" si="0"/>
        <v>3584076</v>
      </c>
      <c r="AF57" s="291">
        <v>4093988</v>
      </c>
      <c r="AG57" s="291">
        <v>3586622</v>
      </c>
    </row>
    <row r="58" spans="2:33">
      <c r="B58" s="294" t="s">
        <v>152</v>
      </c>
      <c r="D58" s="363"/>
      <c r="E58" s="319" t="s">
        <v>116</v>
      </c>
      <c r="F58" s="291">
        <v>193102.68299999999</v>
      </c>
      <c r="G58" s="291">
        <v>153566.63699999999</v>
      </c>
      <c r="H58" s="291">
        <v>172242.505</v>
      </c>
      <c r="I58" s="291">
        <v>150427.821</v>
      </c>
      <c r="J58" s="289">
        <v>150427.821</v>
      </c>
      <c r="K58" s="291">
        <v>150809.18599999999</v>
      </c>
      <c r="L58" s="291">
        <v>152702.47399999999</v>
      </c>
      <c r="M58" s="291">
        <v>148871.35999999999</v>
      </c>
      <c r="N58" s="291">
        <v>139371.823</v>
      </c>
      <c r="O58" s="289">
        <v>139371.823</v>
      </c>
      <c r="P58" s="291">
        <v>141566.644</v>
      </c>
      <c r="Q58" s="291">
        <v>144856.432</v>
      </c>
      <c r="R58" s="291">
        <v>150975.23499999999</v>
      </c>
      <c r="S58" s="291">
        <v>203774.48699999999</v>
      </c>
      <c r="T58" s="289">
        <v>203775</v>
      </c>
      <c r="U58" s="291">
        <v>152423.91</v>
      </c>
      <c r="V58" s="291">
        <v>208431.003</v>
      </c>
      <c r="W58" s="291">
        <v>213520.94399999999</v>
      </c>
      <c r="X58" s="291">
        <v>229797.17</v>
      </c>
      <c r="Y58" s="289">
        <v>229797.17</v>
      </c>
      <c r="Z58" s="291">
        <v>235496</v>
      </c>
      <c r="AA58" s="291">
        <v>246000.163</v>
      </c>
      <c r="AB58" s="291">
        <v>252700</v>
      </c>
      <c r="AC58" s="285">
        <v>273589</v>
      </c>
      <c r="AD58" s="285">
        <v>273589</v>
      </c>
      <c r="AE58" s="290">
        <f t="shared" si="0"/>
        <v>273589</v>
      </c>
      <c r="AF58" s="291">
        <v>299239</v>
      </c>
      <c r="AG58" s="291">
        <v>277309</v>
      </c>
    </row>
    <row r="59" spans="2:33">
      <c r="B59" s="294" t="s">
        <v>153</v>
      </c>
      <c r="D59" s="363"/>
      <c r="E59" s="319" t="s">
        <v>116</v>
      </c>
      <c r="F59" s="291">
        <v>202020.80100000001</v>
      </c>
      <c r="G59" s="291">
        <v>200527.16899999999</v>
      </c>
      <c r="H59" s="291">
        <v>259036.56200000001</v>
      </c>
      <c r="I59" s="291">
        <v>218369.21299999999</v>
      </c>
      <c r="J59" s="289">
        <v>218369.21299999999</v>
      </c>
      <c r="K59" s="291">
        <v>227336.715</v>
      </c>
      <c r="L59" s="291">
        <v>231759.095</v>
      </c>
      <c r="M59" s="291">
        <v>246311.03899999999</v>
      </c>
      <c r="N59" s="291">
        <v>264599.978</v>
      </c>
      <c r="O59" s="289">
        <v>264599.978</v>
      </c>
      <c r="P59" s="291">
        <v>266327.94300000003</v>
      </c>
      <c r="Q59" s="291">
        <v>286073.67700000003</v>
      </c>
      <c r="R59" s="291">
        <v>309999.38400000002</v>
      </c>
      <c r="S59" s="291">
        <v>380738.22499999998</v>
      </c>
      <c r="T59" s="289">
        <v>380738.22499999998</v>
      </c>
      <c r="U59" s="291">
        <v>312831.54499999998</v>
      </c>
      <c r="V59" s="291">
        <v>411455.53700000001</v>
      </c>
      <c r="W59" s="291">
        <v>444753.38500000001</v>
      </c>
      <c r="X59" s="291">
        <v>479597.57900000003</v>
      </c>
      <c r="Y59" s="289">
        <v>479597.57900000003</v>
      </c>
      <c r="Z59" s="291">
        <v>493873</v>
      </c>
      <c r="AA59" s="291">
        <v>515911.77400000003</v>
      </c>
      <c r="AB59" s="291">
        <v>523936</v>
      </c>
      <c r="AC59" s="285">
        <v>509462</v>
      </c>
      <c r="AD59" s="285">
        <v>509462</v>
      </c>
      <c r="AE59" s="290">
        <f t="shared" si="0"/>
        <v>509462</v>
      </c>
      <c r="AF59" s="291">
        <v>589989</v>
      </c>
      <c r="AG59" s="291">
        <v>521360</v>
      </c>
    </row>
    <row r="60" spans="2:33">
      <c r="B60" s="294" t="s">
        <v>154</v>
      </c>
      <c r="D60" s="363"/>
      <c r="E60" s="319" t="s">
        <v>116</v>
      </c>
      <c r="F60" s="291">
        <v>9048.5169999999998</v>
      </c>
      <c r="G60" s="291">
        <v>8879.2690000000002</v>
      </c>
      <c r="H60" s="291">
        <v>12606.655000000001</v>
      </c>
      <c r="I60" s="291">
        <v>8038.9849999999997</v>
      </c>
      <c r="J60" s="289">
        <v>8038.9849999999997</v>
      </c>
      <c r="K60" s="291">
        <v>8038.9849999999997</v>
      </c>
      <c r="L60" s="291">
        <v>12865.72</v>
      </c>
      <c r="M60" s="291">
        <v>12562.85</v>
      </c>
      <c r="N60" s="291">
        <v>12259.98</v>
      </c>
      <c r="O60" s="289">
        <v>12259.98</v>
      </c>
      <c r="P60" s="291">
        <v>11819.093000000001</v>
      </c>
      <c r="Q60" s="291">
        <v>11488.619000000001</v>
      </c>
      <c r="R60" s="291">
        <v>7641.4470000000001</v>
      </c>
      <c r="S60" s="291">
        <v>10767.165999999999</v>
      </c>
      <c r="T60" s="289">
        <v>0</v>
      </c>
      <c r="U60" s="291">
        <v>11204.645</v>
      </c>
      <c r="V60" s="291">
        <v>11063.374</v>
      </c>
      <c r="W60" s="291">
        <v>12671.64</v>
      </c>
      <c r="X60" s="291">
        <v>11501.379000000001</v>
      </c>
      <c r="Y60" s="289">
        <v>0</v>
      </c>
      <c r="Z60" s="291">
        <v>11014</v>
      </c>
      <c r="AA60" s="291">
        <v>6146.6559999999999</v>
      </c>
      <c r="AB60" s="291">
        <v>17899</v>
      </c>
      <c r="AC60" s="285">
        <v>0</v>
      </c>
      <c r="AD60" s="291">
        <v>0</v>
      </c>
      <c r="AE60" s="289">
        <f t="shared" si="0"/>
        <v>0</v>
      </c>
      <c r="AF60" s="291">
        <v>0</v>
      </c>
      <c r="AG60" s="291">
        <v>0</v>
      </c>
    </row>
    <row r="61" spans="2:33">
      <c r="B61" s="294" t="s">
        <v>155</v>
      </c>
      <c r="D61" s="363"/>
      <c r="E61" s="319" t="s">
        <v>116</v>
      </c>
      <c r="F61" s="291"/>
      <c r="G61" s="291"/>
      <c r="H61" s="291"/>
      <c r="I61" s="291"/>
      <c r="J61" s="289"/>
      <c r="K61" s="291"/>
      <c r="L61" s="291"/>
      <c r="M61" s="291"/>
      <c r="N61" s="291"/>
      <c r="O61" s="289"/>
      <c r="P61" s="291"/>
      <c r="Q61" s="291"/>
      <c r="R61" s="291"/>
      <c r="S61" s="291"/>
      <c r="T61" s="289">
        <v>5314</v>
      </c>
      <c r="U61" s="291">
        <v>0</v>
      </c>
      <c r="V61" s="291">
        <v>0</v>
      </c>
      <c r="W61" s="291">
        <v>0</v>
      </c>
      <c r="X61" s="291">
        <v>0</v>
      </c>
      <c r="Y61" s="289">
        <v>6550</v>
      </c>
      <c r="Z61" s="291">
        <v>39384</v>
      </c>
      <c r="AA61" s="291">
        <v>38212</v>
      </c>
      <c r="AB61" s="291">
        <v>36123</v>
      </c>
      <c r="AC61" s="285">
        <v>35996</v>
      </c>
      <c r="AD61" s="285">
        <v>35996</v>
      </c>
      <c r="AE61" s="290">
        <f t="shared" si="0"/>
        <v>35996</v>
      </c>
      <c r="AF61" s="291">
        <v>39447</v>
      </c>
      <c r="AG61" s="291">
        <v>33668</v>
      </c>
    </row>
    <row r="62" spans="2:33">
      <c r="B62" s="294" t="s">
        <v>156</v>
      </c>
      <c r="D62" s="363"/>
      <c r="E62" s="319" t="s">
        <v>116</v>
      </c>
      <c r="F62" s="291">
        <v>407132.49200000003</v>
      </c>
      <c r="G62" s="291">
        <v>0</v>
      </c>
      <c r="H62" s="291">
        <v>0</v>
      </c>
      <c r="I62" s="291">
        <v>0</v>
      </c>
      <c r="J62" s="289">
        <v>0</v>
      </c>
      <c r="K62" s="291">
        <v>0</v>
      </c>
      <c r="L62" s="291">
        <v>0</v>
      </c>
      <c r="M62" s="291">
        <v>0</v>
      </c>
      <c r="N62" s="291">
        <v>0</v>
      </c>
      <c r="O62" s="289">
        <v>0</v>
      </c>
      <c r="P62" s="291">
        <v>0</v>
      </c>
      <c r="Q62" s="291">
        <v>0</v>
      </c>
      <c r="R62" s="291">
        <v>0</v>
      </c>
      <c r="S62" s="291">
        <v>0</v>
      </c>
      <c r="T62" s="289">
        <v>0</v>
      </c>
      <c r="U62" s="291">
        <v>0</v>
      </c>
      <c r="V62" s="291">
        <v>0</v>
      </c>
      <c r="W62" s="291">
        <v>0</v>
      </c>
      <c r="X62" s="291">
        <v>0</v>
      </c>
      <c r="Y62" s="289">
        <v>0</v>
      </c>
      <c r="Z62" s="291">
        <v>0</v>
      </c>
      <c r="AA62" s="291">
        <v>0</v>
      </c>
      <c r="AB62" s="291">
        <v>0</v>
      </c>
      <c r="AC62" s="285">
        <v>0</v>
      </c>
      <c r="AD62" s="291">
        <v>0</v>
      </c>
      <c r="AE62" s="289">
        <f t="shared" si="0"/>
        <v>0</v>
      </c>
      <c r="AF62" s="291">
        <v>0</v>
      </c>
      <c r="AG62" s="291">
        <v>0</v>
      </c>
    </row>
    <row r="63" spans="2:33">
      <c r="B63" s="294" t="s">
        <v>157</v>
      </c>
      <c r="D63" s="363"/>
      <c r="E63" s="319" t="s">
        <v>116</v>
      </c>
      <c r="F63" s="291">
        <v>0</v>
      </c>
      <c r="G63" s="291">
        <v>0</v>
      </c>
      <c r="H63" s="291">
        <v>0</v>
      </c>
      <c r="I63" s="291">
        <v>0</v>
      </c>
      <c r="J63" s="289">
        <v>0</v>
      </c>
      <c r="K63" s="291">
        <v>0</v>
      </c>
      <c r="L63" s="291">
        <v>1005079.889</v>
      </c>
      <c r="M63" s="291">
        <v>827246.03799999994</v>
      </c>
      <c r="N63" s="291">
        <v>738572.30599999998</v>
      </c>
      <c r="O63" s="289">
        <v>738572.30599999998</v>
      </c>
      <c r="P63" s="291">
        <v>616794.74899999995</v>
      </c>
      <c r="Q63" s="291">
        <v>553016.93099999998</v>
      </c>
      <c r="R63" s="291">
        <v>504471.93400000001</v>
      </c>
      <c r="S63" s="291">
        <v>581577.50100000005</v>
      </c>
      <c r="T63" s="289">
        <v>581577.50100000005</v>
      </c>
      <c r="U63" s="291">
        <v>557042.50100000005</v>
      </c>
      <c r="V63" s="291">
        <v>596890.00100000005</v>
      </c>
      <c r="W63" s="291">
        <v>544605.00100000005</v>
      </c>
      <c r="X63" s="291">
        <v>480250.00099999999</v>
      </c>
      <c r="Y63" s="289">
        <v>480250.00099999999</v>
      </c>
      <c r="Z63" s="291">
        <v>320298</v>
      </c>
      <c r="AA63" s="291">
        <v>165383.66500000001</v>
      </c>
      <c r="AB63" s="291">
        <v>0</v>
      </c>
      <c r="AC63" s="285">
        <v>0</v>
      </c>
      <c r="AD63" s="291">
        <v>0</v>
      </c>
      <c r="AE63" s="289">
        <f t="shared" si="0"/>
        <v>0</v>
      </c>
      <c r="AF63" s="291">
        <v>0</v>
      </c>
      <c r="AG63" s="291">
        <v>0</v>
      </c>
    </row>
    <row r="64" spans="2:33">
      <c r="B64" s="294" t="s">
        <v>158</v>
      </c>
      <c r="D64" s="363"/>
      <c r="E64" s="319" t="s">
        <v>116</v>
      </c>
      <c r="F64" s="291">
        <v>12004.419</v>
      </c>
      <c r="G64" s="291">
        <v>11959.93</v>
      </c>
      <c r="H64" s="291">
        <v>14438.494000000001</v>
      </c>
      <c r="I64" s="291">
        <v>21186.312000000002</v>
      </c>
      <c r="J64" s="289">
        <v>21186.312000000002</v>
      </c>
      <c r="K64" s="291">
        <v>21234.32</v>
      </c>
      <c r="L64" s="291">
        <v>27961.668000000001</v>
      </c>
      <c r="M64" s="291">
        <v>47342.366000000002</v>
      </c>
      <c r="N64" s="291">
        <v>52509.205000000002</v>
      </c>
      <c r="O64" s="289">
        <v>52509.205000000002</v>
      </c>
      <c r="P64" s="291">
        <v>49756.315000000002</v>
      </c>
      <c r="Q64" s="291">
        <v>50728.398000000001</v>
      </c>
      <c r="R64" s="291">
        <v>49776.862999999998</v>
      </c>
      <c r="S64" s="291">
        <v>46426.822999999997</v>
      </c>
      <c r="T64" s="289">
        <v>51879</v>
      </c>
      <c r="U64" s="291">
        <v>49129.692999999999</v>
      </c>
      <c r="V64" s="291">
        <v>45713.245999999999</v>
      </c>
      <c r="W64" s="291">
        <v>25118.257000000001</v>
      </c>
      <c r="X64" s="291">
        <v>40261.964999999997</v>
      </c>
      <c r="Y64" s="289">
        <v>45213</v>
      </c>
      <c r="Z64" s="291">
        <v>33082</v>
      </c>
      <c r="AA64" s="291">
        <v>32631</v>
      </c>
      <c r="AB64" s="291">
        <v>31876</v>
      </c>
      <c r="AC64" s="285">
        <v>43694</v>
      </c>
      <c r="AD64" s="291">
        <v>0</v>
      </c>
      <c r="AE64" s="289">
        <f t="shared" si="0"/>
        <v>0</v>
      </c>
      <c r="AF64" s="291">
        <v>0</v>
      </c>
      <c r="AG64" s="291">
        <v>0</v>
      </c>
    </row>
    <row r="65" spans="2:35">
      <c r="B65" s="294" t="s">
        <v>159</v>
      </c>
      <c r="D65" s="363"/>
      <c r="E65" s="319" t="s">
        <v>116</v>
      </c>
      <c r="F65" s="291"/>
      <c r="G65" s="291"/>
      <c r="H65" s="291"/>
      <c r="I65" s="291"/>
      <c r="J65" s="289">
        <v>0</v>
      </c>
      <c r="K65" s="291"/>
      <c r="L65" s="291"/>
      <c r="M65" s="291"/>
      <c r="N65" s="291"/>
      <c r="O65" s="289">
        <v>0</v>
      </c>
      <c r="P65" s="291"/>
      <c r="Q65" s="291"/>
      <c r="R65" s="291"/>
      <c r="S65" s="291"/>
      <c r="T65" s="289">
        <v>0</v>
      </c>
      <c r="U65" s="291"/>
      <c r="V65" s="291"/>
      <c r="W65" s="291"/>
      <c r="X65" s="291"/>
      <c r="Y65" s="289">
        <v>0</v>
      </c>
      <c r="Z65" s="289">
        <v>0</v>
      </c>
      <c r="AA65" s="289">
        <v>0</v>
      </c>
      <c r="AB65" s="289">
        <v>0</v>
      </c>
      <c r="AC65" s="289">
        <v>0</v>
      </c>
      <c r="AD65" s="285">
        <v>16365</v>
      </c>
      <c r="AE65" s="290">
        <f t="shared" si="0"/>
        <v>16365</v>
      </c>
      <c r="AF65" s="291">
        <v>27023</v>
      </c>
      <c r="AG65" s="291">
        <v>24193</v>
      </c>
    </row>
    <row r="66" spans="2:35">
      <c r="B66" s="294" t="s">
        <v>158</v>
      </c>
      <c r="D66" s="363"/>
      <c r="E66" s="319" t="s">
        <v>116</v>
      </c>
      <c r="F66" s="291"/>
      <c r="G66" s="291"/>
      <c r="H66" s="291"/>
      <c r="I66" s="291"/>
      <c r="J66" s="289">
        <v>0</v>
      </c>
      <c r="K66" s="291"/>
      <c r="L66" s="291"/>
      <c r="M66" s="291"/>
      <c r="N66" s="291"/>
      <c r="O66" s="289">
        <v>0</v>
      </c>
      <c r="P66" s="291"/>
      <c r="Q66" s="291"/>
      <c r="R66" s="291"/>
      <c r="S66" s="291"/>
      <c r="T66" s="289">
        <v>0</v>
      </c>
      <c r="U66" s="291"/>
      <c r="V66" s="291"/>
      <c r="W66" s="291"/>
      <c r="X66" s="291"/>
      <c r="Y66" s="289">
        <v>0</v>
      </c>
      <c r="Z66" s="289">
        <v>0</v>
      </c>
      <c r="AA66" s="289">
        <v>0</v>
      </c>
      <c r="AB66" s="289">
        <v>0</v>
      </c>
      <c r="AC66" s="289">
        <v>0</v>
      </c>
      <c r="AD66" s="285">
        <v>27329</v>
      </c>
      <c r="AE66" s="290">
        <f t="shared" si="0"/>
        <v>27329</v>
      </c>
      <c r="AF66" s="291">
        <v>19783</v>
      </c>
      <c r="AG66" s="291">
        <v>18166</v>
      </c>
    </row>
    <row r="67" spans="2:35">
      <c r="B67" s="302"/>
      <c r="C67" s="302"/>
      <c r="D67" s="302"/>
      <c r="E67" s="178" t="s">
        <v>116</v>
      </c>
      <c r="F67" s="292">
        <f>SUM(F57:F64)</f>
        <v>3321516.4520000005</v>
      </c>
      <c r="G67" s="292">
        <f>SUM(G57:G64)</f>
        <v>2932475.6340000005</v>
      </c>
      <c r="H67" s="292">
        <f>SUM(H57:H64)</f>
        <v>4040140.1629999997</v>
      </c>
      <c r="I67" s="292">
        <f>SUM(I57:I64)</f>
        <v>3330345.3679999998</v>
      </c>
      <c r="J67" s="155">
        <f>SUM(J57:J66)</f>
        <v>3330345.3679999998</v>
      </c>
      <c r="K67" s="292">
        <f t="shared" ref="K67:X67" si="7">SUM(K57:K64)</f>
        <v>3326642.8129999992</v>
      </c>
      <c r="L67" s="292">
        <f t="shared" si="7"/>
        <v>4276581.8599999994</v>
      </c>
      <c r="M67" s="292">
        <f t="shared" si="7"/>
        <v>4058656.6179999993</v>
      </c>
      <c r="N67" s="292">
        <f t="shared" si="7"/>
        <v>3913414.6129999999</v>
      </c>
      <c r="O67" s="155">
        <f t="shared" si="7"/>
        <v>3913414.6129999999</v>
      </c>
      <c r="P67" s="292">
        <f t="shared" si="7"/>
        <v>3638078.6839999994</v>
      </c>
      <c r="Q67" s="292">
        <f t="shared" si="7"/>
        <v>4605274.3670000006</v>
      </c>
      <c r="R67" s="292">
        <f t="shared" si="7"/>
        <v>4510355.75</v>
      </c>
      <c r="S67" s="161">
        <f t="shared" si="7"/>
        <v>4640396.0610000007</v>
      </c>
      <c r="T67" s="155">
        <f t="shared" si="7"/>
        <v>4640395.585</v>
      </c>
      <c r="U67" s="292">
        <f t="shared" si="7"/>
        <v>4332118.8760000002</v>
      </c>
      <c r="V67" s="292">
        <f t="shared" si="7"/>
        <v>4880337.0790000008</v>
      </c>
      <c r="W67" s="292">
        <f t="shared" si="7"/>
        <v>4882889.0520000001</v>
      </c>
      <c r="X67" s="292">
        <f t="shared" si="7"/>
        <v>5064055.7079999996</v>
      </c>
      <c r="Y67" s="155">
        <v>5064056</v>
      </c>
      <c r="Z67" s="292">
        <v>4844483</v>
      </c>
      <c r="AA67" s="292">
        <v>4713757</v>
      </c>
      <c r="AB67" s="292">
        <f>SUM(AB57:AB64)</f>
        <v>4599056</v>
      </c>
      <c r="AC67" s="334">
        <f>SUM(AC57:AC64)</f>
        <v>4446817</v>
      </c>
      <c r="AD67" s="334">
        <f>SUM(AD57:AD66)</f>
        <v>4446817</v>
      </c>
      <c r="AE67" s="335">
        <f t="shared" si="0"/>
        <v>4446817</v>
      </c>
      <c r="AF67" s="292">
        <f>SUM(AF57:AF66)</f>
        <v>5069469</v>
      </c>
      <c r="AG67" s="292">
        <v>4461318</v>
      </c>
    </row>
    <row r="68" spans="2:35">
      <c r="F68" s="291"/>
      <c r="G68" s="291"/>
      <c r="H68" s="291"/>
      <c r="I68" s="291"/>
      <c r="J68" s="289"/>
      <c r="K68" s="291"/>
      <c r="L68" s="291"/>
      <c r="M68" s="291"/>
      <c r="N68" s="291"/>
      <c r="O68" s="289"/>
      <c r="P68" s="291"/>
      <c r="Q68" s="291"/>
      <c r="R68" s="291"/>
      <c r="S68" s="159"/>
      <c r="T68" s="160"/>
      <c r="U68" s="291"/>
      <c r="V68" s="291"/>
      <c r="W68" s="291"/>
      <c r="X68" s="291"/>
      <c r="Y68" s="160"/>
      <c r="Z68" s="291"/>
      <c r="AA68" s="291"/>
      <c r="AB68" s="291"/>
      <c r="AC68" s="291"/>
      <c r="AD68" s="285"/>
      <c r="AE68" s="291"/>
      <c r="AF68" s="291"/>
      <c r="AG68" s="291"/>
    </row>
    <row r="69" spans="2:35">
      <c r="B69" s="296" t="s">
        <v>160</v>
      </c>
      <c r="F69" s="291"/>
      <c r="G69" s="291"/>
      <c r="H69" s="291"/>
      <c r="I69" s="291"/>
      <c r="J69" s="289"/>
      <c r="K69" s="291"/>
      <c r="L69" s="291"/>
      <c r="M69" s="291"/>
      <c r="N69" s="291"/>
      <c r="O69" s="289"/>
      <c r="P69" s="291"/>
      <c r="Q69" s="291"/>
      <c r="R69" s="291"/>
      <c r="S69" s="159"/>
      <c r="T69" s="160"/>
      <c r="U69" s="291"/>
      <c r="V69" s="291"/>
      <c r="W69" s="291"/>
      <c r="X69" s="291"/>
      <c r="Y69" s="160"/>
      <c r="Z69" s="291"/>
      <c r="AA69" s="291"/>
      <c r="AB69" s="291"/>
      <c r="AC69" s="291"/>
      <c r="AD69" s="285"/>
      <c r="AE69" s="291"/>
      <c r="AF69" s="291"/>
      <c r="AG69" s="291"/>
    </row>
    <row r="70" spans="2:35">
      <c r="B70" s="294" t="s">
        <v>161</v>
      </c>
      <c r="D70" s="363"/>
      <c r="E70" s="319" t="s">
        <v>116</v>
      </c>
      <c r="F70" s="291">
        <v>304313.62800000003</v>
      </c>
      <c r="G70" s="291">
        <v>225587.092</v>
      </c>
      <c r="H70" s="291">
        <v>396857.239</v>
      </c>
      <c r="I70" s="291">
        <v>296545.652</v>
      </c>
      <c r="J70" s="289">
        <v>296545.652</v>
      </c>
      <c r="K70" s="291">
        <v>315926.48499999999</v>
      </c>
      <c r="L70" s="291">
        <v>297644.86</v>
      </c>
      <c r="M70" s="291">
        <v>269467.73200000002</v>
      </c>
      <c r="N70" s="291">
        <v>366438.64899999998</v>
      </c>
      <c r="O70" s="289">
        <v>366438.64899999998</v>
      </c>
      <c r="P70" s="291">
        <v>386628.54399999999</v>
      </c>
      <c r="Q70" s="291">
        <v>247097.715</v>
      </c>
      <c r="R70" s="291">
        <v>875362.37600000005</v>
      </c>
      <c r="S70" s="291">
        <v>884140.27800000005</v>
      </c>
      <c r="T70" s="289">
        <v>884140.27800000005</v>
      </c>
      <c r="U70" s="291">
        <v>781829.07200000004</v>
      </c>
      <c r="V70" s="291">
        <v>920903.52</v>
      </c>
      <c r="W70" s="291">
        <v>494648.50199999998</v>
      </c>
      <c r="X70" s="291">
        <v>330590.07799999998</v>
      </c>
      <c r="Y70" s="289">
        <v>330590.07799999998</v>
      </c>
      <c r="Z70" s="291">
        <v>348226</v>
      </c>
      <c r="AA70" s="291">
        <v>285845.06099999999</v>
      </c>
      <c r="AB70" s="291">
        <v>264487</v>
      </c>
      <c r="AC70" s="285">
        <v>253428</v>
      </c>
      <c r="AD70" s="285">
        <v>253428</v>
      </c>
      <c r="AE70" s="290">
        <f t="shared" si="0"/>
        <v>253428</v>
      </c>
      <c r="AF70" s="291">
        <v>338571</v>
      </c>
      <c r="AG70" s="291">
        <v>380671</v>
      </c>
    </row>
    <row r="71" spans="2:35">
      <c r="B71" s="294" t="s">
        <v>152</v>
      </c>
      <c r="D71" s="363"/>
      <c r="E71" s="319" t="s">
        <v>116</v>
      </c>
      <c r="F71" s="291">
        <v>54151.468000000001</v>
      </c>
      <c r="G71" s="291">
        <v>59584.49</v>
      </c>
      <c r="H71" s="291">
        <v>102658.906</v>
      </c>
      <c r="I71" s="291">
        <v>116508.954</v>
      </c>
      <c r="J71" s="289">
        <v>116508.954</v>
      </c>
      <c r="K71" s="291">
        <v>118601.788</v>
      </c>
      <c r="L71" s="291">
        <v>119207.308</v>
      </c>
      <c r="M71" s="291">
        <v>109633.228</v>
      </c>
      <c r="N71" s="291">
        <v>94394.277000000002</v>
      </c>
      <c r="O71" s="289">
        <v>94394.277000000002</v>
      </c>
      <c r="P71" s="291">
        <v>82866.604000000007</v>
      </c>
      <c r="Q71" s="291">
        <v>78702.630999999994</v>
      </c>
      <c r="R71" s="291">
        <v>84693.638000000006</v>
      </c>
      <c r="S71" s="291">
        <v>78812.198999999993</v>
      </c>
      <c r="T71" s="289">
        <v>78812.198999999993</v>
      </c>
      <c r="U71" s="291">
        <v>80963.392999999996</v>
      </c>
      <c r="V71" s="291">
        <v>80387.885999999999</v>
      </c>
      <c r="W71" s="291">
        <v>96530.423999999999</v>
      </c>
      <c r="X71" s="291">
        <v>98470.933000000005</v>
      </c>
      <c r="Y71" s="289">
        <v>98470.933000000005</v>
      </c>
      <c r="Z71" s="291">
        <v>86520</v>
      </c>
      <c r="AA71" s="291">
        <v>65623.733999999997</v>
      </c>
      <c r="AB71" s="291">
        <v>63928</v>
      </c>
      <c r="AC71" s="285">
        <v>103538</v>
      </c>
      <c r="AD71" s="285">
        <v>103538</v>
      </c>
      <c r="AE71" s="290">
        <f t="shared" si="0"/>
        <v>103538</v>
      </c>
      <c r="AF71" s="291">
        <v>111214</v>
      </c>
      <c r="AG71" s="291">
        <v>104594</v>
      </c>
    </row>
    <row r="72" spans="2:35">
      <c r="B72" s="294" t="s">
        <v>162</v>
      </c>
      <c r="D72" s="363"/>
      <c r="E72" s="319" t="s">
        <v>116</v>
      </c>
      <c r="F72" s="291">
        <v>3415.94</v>
      </c>
      <c r="G72" s="291">
        <v>3604.8040000000001</v>
      </c>
      <c r="H72" s="291">
        <v>37358.144999999997</v>
      </c>
      <c r="I72" s="291">
        <v>4114.7669999999998</v>
      </c>
      <c r="J72" s="289">
        <v>4114.7669999999998</v>
      </c>
      <c r="K72" s="291">
        <v>5852.8630000000003</v>
      </c>
      <c r="L72" s="291">
        <v>2716.297</v>
      </c>
      <c r="M72" s="291">
        <v>5066.8389999999999</v>
      </c>
      <c r="N72" s="291">
        <v>2301.8389999999999</v>
      </c>
      <c r="O72" s="289">
        <v>2301.8389999999999</v>
      </c>
      <c r="P72" s="291">
        <v>6000.6270000000004</v>
      </c>
      <c r="Q72" s="291">
        <v>9730.6630000000005</v>
      </c>
      <c r="R72" s="291">
        <v>13920.081</v>
      </c>
      <c r="S72" s="291">
        <v>10081.239</v>
      </c>
      <c r="T72" s="289">
        <v>10081.239</v>
      </c>
      <c r="U72" s="291">
        <v>7363.95</v>
      </c>
      <c r="V72" s="291">
        <v>14936.357</v>
      </c>
      <c r="W72" s="291">
        <v>52089.665999999997</v>
      </c>
      <c r="X72" s="291">
        <v>13271.808000000001</v>
      </c>
      <c r="Y72" s="289">
        <v>13271.808000000001</v>
      </c>
      <c r="Z72" s="291">
        <v>11790</v>
      </c>
      <c r="AA72" s="291">
        <v>9626.4160000000011</v>
      </c>
      <c r="AB72" s="291">
        <v>19698</v>
      </c>
      <c r="AC72" s="285">
        <v>13011</v>
      </c>
      <c r="AD72" s="285">
        <v>13011</v>
      </c>
      <c r="AE72" s="290">
        <f t="shared" si="0"/>
        <v>13011</v>
      </c>
      <c r="AF72" s="291">
        <v>14172</v>
      </c>
      <c r="AG72" s="291">
        <v>6549</v>
      </c>
    </row>
    <row r="73" spans="2:35">
      <c r="B73" s="294" t="s">
        <v>163</v>
      </c>
      <c r="D73" s="363"/>
      <c r="E73" s="319" t="s">
        <v>116</v>
      </c>
      <c r="F73" s="291">
        <v>245146.00399999999</v>
      </c>
      <c r="G73" s="291">
        <v>207377.63500000001</v>
      </c>
      <c r="H73" s="291">
        <v>242693.16200000001</v>
      </c>
      <c r="I73" s="291">
        <v>174016.25599999999</v>
      </c>
      <c r="J73" s="289">
        <v>174016.25599999999</v>
      </c>
      <c r="K73" s="291">
        <v>208111.94899999999</v>
      </c>
      <c r="L73" s="291">
        <v>176007.88800000001</v>
      </c>
      <c r="M73" s="291">
        <v>195749.774</v>
      </c>
      <c r="N73" s="291">
        <v>260137.00899999999</v>
      </c>
      <c r="O73" s="289">
        <v>260137.00899999999</v>
      </c>
      <c r="P73" s="291">
        <v>211105.15</v>
      </c>
      <c r="Q73" s="291">
        <v>192432.76300000001</v>
      </c>
      <c r="R73" s="291">
        <v>235545.861</v>
      </c>
      <c r="S73" s="291">
        <v>513851.04800000001</v>
      </c>
      <c r="T73" s="289">
        <v>513851.04800000001</v>
      </c>
      <c r="U73" s="291">
        <v>310605.93599999999</v>
      </c>
      <c r="V73" s="291">
        <v>631041.38899999997</v>
      </c>
      <c r="W73" s="291">
        <v>635145.23300000001</v>
      </c>
      <c r="X73" s="291">
        <v>632739.33299999998</v>
      </c>
      <c r="Y73" s="289">
        <v>632739.33299999998</v>
      </c>
      <c r="Z73" s="291">
        <v>604875</v>
      </c>
      <c r="AA73" s="291">
        <v>583440.86</v>
      </c>
      <c r="AB73" s="291">
        <v>621359</v>
      </c>
      <c r="AC73" s="285">
        <v>667861</v>
      </c>
      <c r="AD73" s="285">
        <v>667861</v>
      </c>
      <c r="AE73" s="290">
        <f t="shared" si="0"/>
        <v>667861</v>
      </c>
      <c r="AF73" s="291">
        <v>644536</v>
      </c>
      <c r="AG73" s="291">
        <v>497787</v>
      </c>
    </row>
    <row r="74" spans="2:35">
      <c r="B74" s="294" t="s">
        <v>164</v>
      </c>
      <c r="D74" s="363"/>
      <c r="E74" s="319" t="s">
        <v>116</v>
      </c>
      <c r="F74" s="291">
        <v>61511.639000000003</v>
      </c>
      <c r="G74" s="291">
        <v>57532.938000000002</v>
      </c>
      <c r="H74" s="291">
        <v>72920.444000000003</v>
      </c>
      <c r="I74" s="291">
        <v>40015.053</v>
      </c>
      <c r="J74" s="289">
        <v>40015.053</v>
      </c>
      <c r="K74" s="291">
        <v>33096.841999999997</v>
      </c>
      <c r="L74" s="291">
        <v>42368.9</v>
      </c>
      <c r="M74" s="291">
        <v>39006.144</v>
      </c>
      <c r="N74" s="291">
        <v>34014.457000000002</v>
      </c>
      <c r="O74" s="289">
        <v>34014.457000000002</v>
      </c>
      <c r="P74" s="291">
        <v>53564.843999999997</v>
      </c>
      <c r="Q74" s="291">
        <v>52909.892999999996</v>
      </c>
      <c r="R74" s="291">
        <v>66613.020999999993</v>
      </c>
      <c r="S74" s="291">
        <v>101198.34699999999</v>
      </c>
      <c r="T74" s="289">
        <v>101198.34699999999</v>
      </c>
      <c r="U74" s="291">
        <v>72899.373999999996</v>
      </c>
      <c r="V74" s="291">
        <v>105591.723</v>
      </c>
      <c r="W74" s="291">
        <v>116861.114</v>
      </c>
      <c r="X74" s="291">
        <v>105026.042</v>
      </c>
      <c r="Y74" s="289">
        <v>105026.042</v>
      </c>
      <c r="Z74" s="291">
        <v>109735</v>
      </c>
      <c r="AA74" s="291">
        <v>108519.595</v>
      </c>
      <c r="AB74" s="291">
        <v>108012</v>
      </c>
      <c r="AC74" s="285">
        <v>86666</v>
      </c>
      <c r="AD74" s="285">
        <v>86666</v>
      </c>
      <c r="AE74" s="290">
        <f t="shared" si="0"/>
        <v>86666</v>
      </c>
      <c r="AF74" s="291">
        <v>76556</v>
      </c>
      <c r="AG74" s="291">
        <v>67148</v>
      </c>
    </row>
    <row r="75" spans="2:35">
      <c r="B75" s="294" t="s">
        <v>154</v>
      </c>
      <c r="D75" s="363"/>
      <c r="E75" s="319" t="s">
        <v>116</v>
      </c>
      <c r="F75" s="291">
        <v>768.67399999999998</v>
      </c>
      <c r="G75" s="291">
        <v>770.952</v>
      </c>
      <c r="H75" s="291">
        <v>755.01</v>
      </c>
      <c r="I75" s="291">
        <v>1121.173</v>
      </c>
      <c r="J75" s="289">
        <v>1121.173</v>
      </c>
      <c r="K75" s="291">
        <v>1121.173</v>
      </c>
      <c r="L75" s="291">
        <v>1211.481</v>
      </c>
      <c r="M75" s="291">
        <v>1211.481</v>
      </c>
      <c r="N75" s="291">
        <v>1211.481</v>
      </c>
      <c r="O75" s="289">
        <v>1211.481</v>
      </c>
      <c r="P75" s="291">
        <v>1321.894</v>
      </c>
      <c r="Q75" s="291">
        <v>1321.894</v>
      </c>
      <c r="R75" s="291">
        <v>4589.09</v>
      </c>
      <c r="S75" s="291">
        <v>1170.6969999999999</v>
      </c>
      <c r="T75" s="289">
        <v>0</v>
      </c>
      <c r="U75" s="291">
        <v>1486.307</v>
      </c>
      <c r="V75" s="291">
        <v>2624.991</v>
      </c>
      <c r="W75" s="291">
        <v>1643.6990000000001</v>
      </c>
      <c r="X75" s="291">
        <v>1831.135</v>
      </c>
      <c r="Y75" s="289">
        <v>0</v>
      </c>
      <c r="Z75" s="291">
        <v>1799</v>
      </c>
      <c r="AA75" s="291">
        <v>1170.6980000000001</v>
      </c>
      <c r="AB75" s="291">
        <v>4235</v>
      </c>
      <c r="AC75" s="285">
        <v>0</v>
      </c>
      <c r="AD75" s="291">
        <v>0</v>
      </c>
      <c r="AE75" s="291">
        <f t="shared" si="0"/>
        <v>0</v>
      </c>
      <c r="AF75" s="291">
        <v>0</v>
      </c>
      <c r="AG75" s="291">
        <v>0</v>
      </c>
    </row>
    <row r="76" spans="2:35">
      <c r="B76" s="294" t="s">
        <v>155</v>
      </c>
      <c r="D76" s="363"/>
      <c r="E76" s="319" t="s">
        <v>116</v>
      </c>
      <c r="F76" s="291"/>
      <c r="G76" s="291"/>
      <c r="H76" s="291"/>
      <c r="I76" s="291"/>
      <c r="J76" s="289"/>
      <c r="K76" s="291"/>
      <c r="L76" s="291"/>
      <c r="M76" s="291"/>
      <c r="N76" s="291"/>
      <c r="O76" s="289"/>
      <c r="P76" s="291"/>
      <c r="Q76" s="291"/>
      <c r="R76" s="291"/>
      <c r="S76" s="291"/>
      <c r="T76" s="289">
        <v>1676</v>
      </c>
      <c r="U76" s="291">
        <v>0</v>
      </c>
      <c r="V76" s="291"/>
      <c r="W76" s="291"/>
      <c r="X76" s="291"/>
      <c r="Y76" s="289">
        <v>2656</v>
      </c>
      <c r="Z76" s="291">
        <v>13408</v>
      </c>
      <c r="AA76" s="291">
        <v>13964</v>
      </c>
      <c r="AB76" s="291">
        <v>13789</v>
      </c>
      <c r="AC76" s="285">
        <v>10922</v>
      </c>
      <c r="AD76" s="285">
        <v>10922</v>
      </c>
      <c r="AE76" s="290">
        <f t="shared" si="0"/>
        <v>10922</v>
      </c>
      <c r="AF76" s="291">
        <v>12558</v>
      </c>
      <c r="AG76" s="291">
        <v>12071</v>
      </c>
    </row>
    <row r="77" spans="2:35">
      <c r="B77" s="294" t="s">
        <v>165</v>
      </c>
      <c r="D77" s="363"/>
      <c r="E77" s="319" t="s">
        <v>116</v>
      </c>
      <c r="F77" s="291">
        <v>781.322</v>
      </c>
      <c r="G77" s="291">
        <v>586.77800000000002</v>
      </c>
      <c r="H77" s="291">
        <v>300.35199999999998</v>
      </c>
      <c r="I77" s="291">
        <v>0</v>
      </c>
      <c r="J77" s="289">
        <v>0</v>
      </c>
      <c r="K77" s="291">
        <v>74.141000000000005</v>
      </c>
      <c r="L77" s="291">
        <v>14.141</v>
      </c>
      <c r="M77" s="291">
        <v>0</v>
      </c>
      <c r="N77" s="291">
        <v>0</v>
      </c>
      <c r="O77" s="289">
        <v>0</v>
      </c>
      <c r="P77" s="291">
        <v>0</v>
      </c>
      <c r="Q77" s="291">
        <v>0</v>
      </c>
      <c r="R77" s="291">
        <v>0</v>
      </c>
      <c r="S77" s="291">
        <v>0</v>
      </c>
      <c r="T77" s="289">
        <v>0</v>
      </c>
      <c r="U77" s="291">
        <v>0</v>
      </c>
      <c r="V77" s="291">
        <v>0</v>
      </c>
      <c r="W77" s="291">
        <v>0</v>
      </c>
      <c r="X77" s="291">
        <v>0</v>
      </c>
      <c r="Y77" s="289">
        <v>0</v>
      </c>
      <c r="Z77" s="291">
        <v>0</v>
      </c>
      <c r="AA77" s="291">
        <v>0</v>
      </c>
      <c r="AB77" s="291">
        <v>0</v>
      </c>
      <c r="AC77" s="285">
        <v>0</v>
      </c>
      <c r="AD77" s="291">
        <v>0</v>
      </c>
      <c r="AE77" s="289">
        <f t="shared" si="0"/>
        <v>0</v>
      </c>
      <c r="AF77" s="291">
        <v>0</v>
      </c>
      <c r="AG77" s="291">
        <v>0</v>
      </c>
    </row>
    <row r="78" spans="2:35">
      <c r="B78" s="294" t="s">
        <v>157</v>
      </c>
      <c r="D78" s="363"/>
      <c r="E78" s="319" t="s">
        <v>116</v>
      </c>
      <c r="F78" s="291">
        <v>0</v>
      </c>
      <c r="G78" s="291">
        <v>0</v>
      </c>
      <c r="H78" s="291">
        <v>0</v>
      </c>
      <c r="I78" s="291">
        <v>174.88</v>
      </c>
      <c r="J78" s="289">
        <v>174.88</v>
      </c>
      <c r="K78" s="291">
        <v>0</v>
      </c>
      <c r="L78" s="291">
        <v>0</v>
      </c>
      <c r="M78" s="291">
        <v>167730</v>
      </c>
      <c r="N78" s="291">
        <v>249967.5</v>
      </c>
      <c r="O78" s="289">
        <v>249967.5</v>
      </c>
      <c r="P78" s="291">
        <v>313730</v>
      </c>
      <c r="Q78" s="291">
        <v>322270</v>
      </c>
      <c r="R78" s="291">
        <v>341190</v>
      </c>
      <c r="S78" s="291">
        <v>332330</v>
      </c>
      <c r="T78" s="289">
        <v>332330</v>
      </c>
      <c r="U78" s="291">
        <v>318310</v>
      </c>
      <c r="V78" s="291">
        <v>341080</v>
      </c>
      <c r="W78" s="291">
        <v>363070</v>
      </c>
      <c r="X78" s="291">
        <v>384200</v>
      </c>
      <c r="Y78" s="289">
        <v>384199</v>
      </c>
      <c r="Z78" s="291">
        <v>380040</v>
      </c>
      <c r="AA78" s="291">
        <v>227600.32</v>
      </c>
      <c r="AB78" s="291">
        <v>152325</v>
      </c>
      <c r="AC78" s="285">
        <v>0</v>
      </c>
      <c r="AD78" s="291">
        <v>0</v>
      </c>
      <c r="AE78" s="289">
        <f t="shared" ref="AE78:AE86" si="8">AD78</f>
        <v>0</v>
      </c>
      <c r="AF78" s="291">
        <v>0</v>
      </c>
      <c r="AG78" s="291">
        <v>0</v>
      </c>
    </row>
    <row r="79" spans="2:35">
      <c r="B79" s="294" t="s">
        <v>166</v>
      </c>
      <c r="D79" s="363"/>
      <c r="E79" s="319" t="s">
        <v>116</v>
      </c>
      <c r="F79" s="291">
        <v>137574.40400000001</v>
      </c>
      <c r="G79" s="291">
        <v>154313.40400000001</v>
      </c>
      <c r="H79" s="291">
        <v>151640.72700000001</v>
      </c>
      <c r="I79" s="291">
        <v>144413.935</v>
      </c>
      <c r="J79" s="289">
        <v>144413.935</v>
      </c>
      <c r="K79" s="291">
        <v>112289.97199999999</v>
      </c>
      <c r="L79" s="291">
        <v>109551.71400000001</v>
      </c>
      <c r="M79" s="291">
        <v>125653.083</v>
      </c>
      <c r="N79" s="291">
        <v>119042.249</v>
      </c>
      <c r="O79" s="289">
        <v>119042.249</v>
      </c>
      <c r="P79" s="291">
        <v>131037.81200000001</v>
      </c>
      <c r="Q79" s="291">
        <v>171724.20300000001</v>
      </c>
      <c r="R79" s="291">
        <v>123219.807</v>
      </c>
      <c r="S79" s="291">
        <v>202444.81200000001</v>
      </c>
      <c r="T79" s="289">
        <v>201940</v>
      </c>
      <c r="U79" s="291">
        <v>146347.204</v>
      </c>
      <c r="V79" s="291">
        <v>174285.91899999999</v>
      </c>
      <c r="W79" s="291">
        <v>166683.52299999999</v>
      </c>
      <c r="X79" s="291">
        <v>236987.6</v>
      </c>
      <c r="Y79" s="289">
        <v>236163</v>
      </c>
      <c r="Z79" s="291">
        <v>208142</v>
      </c>
      <c r="AA79" s="291">
        <v>199968</v>
      </c>
      <c r="AB79" s="291">
        <v>162026</v>
      </c>
      <c r="AC79" s="285">
        <v>303016</v>
      </c>
      <c r="AD79" s="291">
        <v>0</v>
      </c>
      <c r="AE79" s="289">
        <f t="shared" si="8"/>
        <v>0</v>
      </c>
      <c r="AF79" s="291">
        <v>0</v>
      </c>
      <c r="AG79" s="291">
        <v>0</v>
      </c>
      <c r="AH79" s="291"/>
      <c r="AI79" s="291"/>
    </row>
    <row r="80" spans="2:35">
      <c r="B80" s="294" t="s">
        <v>167</v>
      </c>
      <c r="D80" s="363"/>
      <c r="E80" s="319" t="s">
        <v>116</v>
      </c>
      <c r="F80" s="291"/>
      <c r="G80" s="291"/>
      <c r="H80" s="291"/>
      <c r="I80" s="291"/>
      <c r="J80" s="289">
        <v>0</v>
      </c>
      <c r="K80" s="291"/>
      <c r="L80" s="291"/>
      <c r="M80" s="291"/>
      <c r="N80" s="291"/>
      <c r="O80" s="289">
        <v>0</v>
      </c>
      <c r="P80" s="291"/>
      <c r="Q80" s="291"/>
      <c r="R80" s="291"/>
      <c r="S80" s="291"/>
      <c r="T80" s="289">
        <v>0</v>
      </c>
      <c r="U80" s="291"/>
      <c r="V80" s="291"/>
      <c r="W80" s="291"/>
      <c r="X80" s="291"/>
      <c r="Y80" s="289">
        <v>0</v>
      </c>
      <c r="Z80" s="289">
        <v>0</v>
      </c>
      <c r="AA80" s="289">
        <v>0</v>
      </c>
      <c r="AB80" s="289">
        <v>0</v>
      </c>
      <c r="AC80" s="289">
        <v>0</v>
      </c>
      <c r="AD80" s="285">
        <v>209877</v>
      </c>
      <c r="AE80" s="290">
        <f t="shared" si="8"/>
        <v>209877</v>
      </c>
      <c r="AF80" s="291">
        <v>119864</v>
      </c>
      <c r="AG80" s="291">
        <v>131705</v>
      </c>
      <c r="AH80" s="291"/>
      <c r="AI80" s="291"/>
    </row>
    <row r="81" spans="2:33">
      <c r="B81" s="294" t="s">
        <v>168</v>
      </c>
      <c r="D81" s="363"/>
      <c r="E81" s="319" t="s">
        <v>116</v>
      </c>
      <c r="F81" s="291"/>
      <c r="G81" s="291"/>
      <c r="H81" s="291"/>
      <c r="I81" s="291"/>
      <c r="J81" s="289">
        <v>0</v>
      </c>
      <c r="K81" s="291"/>
      <c r="L81" s="291"/>
      <c r="M81" s="291"/>
      <c r="N81" s="291"/>
      <c r="O81" s="289">
        <v>0</v>
      </c>
      <c r="P81" s="291"/>
      <c r="Q81" s="291"/>
      <c r="R81" s="291"/>
      <c r="S81" s="291"/>
      <c r="T81" s="289">
        <v>0</v>
      </c>
      <c r="U81" s="291"/>
      <c r="V81" s="291"/>
      <c r="W81" s="291"/>
      <c r="X81" s="291"/>
      <c r="Y81" s="289">
        <v>0</v>
      </c>
      <c r="Z81" s="289">
        <v>0</v>
      </c>
      <c r="AA81" s="289">
        <v>0</v>
      </c>
      <c r="AB81" s="289">
        <v>0</v>
      </c>
      <c r="AC81" s="289">
        <v>0</v>
      </c>
      <c r="AD81" s="285">
        <v>93139</v>
      </c>
      <c r="AE81" s="290">
        <f t="shared" si="8"/>
        <v>93139</v>
      </c>
      <c r="AF81" s="291">
        <v>93232</v>
      </c>
      <c r="AG81" s="291">
        <v>89017</v>
      </c>
    </row>
    <row r="82" spans="2:33">
      <c r="B82" s="302"/>
      <c r="C82" s="302"/>
      <c r="D82" s="302"/>
      <c r="E82" s="178" t="s">
        <v>116</v>
      </c>
      <c r="F82" s="292">
        <f>SUM(F70:F79)</f>
        <v>807663.07900000003</v>
      </c>
      <c r="G82" s="292">
        <f>SUM(G70:G79)</f>
        <v>709358.09300000011</v>
      </c>
      <c r="H82" s="292">
        <f>SUM(H70:H79)</f>
        <v>1005183.9850000001</v>
      </c>
      <c r="I82" s="292">
        <f>SUM(I70:I79)</f>
        <v>776910.66999999993</v>
      </c>
      <c r="J82" s="155">
        <f>SUM(J70:J81)</f>
        <v>776910.66999999993</v>
      </c>
      <c r="K82" s="292">
        <f t="shared" ref="K82:S82" si="9">SUM(K70:K79)</f>
        <v>795075.21299999976</v>
      </c>
      <c r="L82" s="292">
        <f t="shared" si="9"/>
        <v>748722.58900000004</v>
      </c>
      <c r="M82" s="292">
        <f t="shared" si="9"/>
        <v>913518.28099999996</v>
      </c>
      <c r="N82" s="292">
        <f t="shared" si="9"/>
        <v>1127507.4610000001</v>
      </c>
      <c r="O82" s="155">
        <f t="shared" si="9"/>
        <v>1127507.4610000001</v>
      </c>
      <c r="P82" s="292">
        <f t="shared" si="9"/>
        <v>1186255.4749999999</v>
      </c>
      <c r="Q82" s="292">
        <f t="shared" si="9"/>
        <v>1076189.7620000001</v>
      </c>
      <c r="R82" s="292">
        <f t="shared" si="9"/>
        <v>1745133.8740000001</v>
      </c>
      <c r="S82" s="161">
        <f t="shared" si="9"/>
        <v>2124028.62</v>
      </c>
      <c r="T82" s="155">
        <v>2124028</v>
      </c>
      <c r="U82" s="292">
        <f>SUM(U70:U79)</f>
        <v>1719805.236</v>
      </c>
      <c r="V82" s="292">
        <f>SUM(V70:V79)</f>
        <v>2270851.7849999997</v>
      </c>
      <c r="W82" s="292">
        <f>SUM(W70:W79)</f>
        <v>1926672.1610000001</v>
      </c>
      <c r="X82" s="292">
        <f>SUM(X70:X79)</f>
        <v>1803116.929</v>
      </c>
      <c r="Y82" s="155">
        <f>SUM(Y70:Y79)</f>
        <v>1803116.1939999999</v>
      </c>
      <c r="Z82" s="292">
        <v>1764535</v>
      </c>
      <c r="AA82" s="292">
        <f>SUM(AA70:AA79)</f>
        <v>1495758.6840000001</v>
      </c>
      <c r="AB82" s="292">
        <f>SUM(AB70:AB79)</f>
        <v>1409859</v>
      </c>
      <c r="AC82" s="334">
        <f>SUM(AC70:AC79)</f>
        <v>1438442</v>
      </c>
      <c r="AD82" s="292">
        <f>SUM(AD70:AD81)</f>
        <v>1438442</v>
      </c>
      <c r="AE82" s="335">
        <f t="shared" si="8"/>
        <v>1438442</v>
      </c>
      <c r="AF82" s="292">
        <f>SUM(AF70:AF81)</f>
        <v>1410703</v>
      </c>
      <c r="AG82" s="292">
        <v>1289542</v>
      </c>
    </row>
    <row r="83" spans="2:33">
      <c r="F83" s="291"/>
      <c r="G83" s="291"/>
      <c r="H83" s="291"/>
      <c r="I83" s="291"/>
      <c r="J83" s="289"/>
      <c r="K83" s="291"/>
      <c r="L83" s="291"/>
      <c r="M83" s="291"/>
      <c r="N83" s="291"/>
      <c r="O83" s="289"/>
      <c r="P83" s="291"/>
      <c r="Q83" s="291"/>
      <c r="R83" s="291"/>
      <c r="S83" s="159"/>
      <c r="T83" s="289"/>
      <c r="U83" s="291"/>
      <c r="V83" s="291"/>
      <c r="W83" s="291"/>
      <c r="X83" s="291"/>
      <c r="Y83" s="289"/>
      <c r="Z83" s="291"/>
      <c r="AA83" s="291"/>
      <c r="AB83" s="291"/>
      <c r="AC83" s="291"/>
      <c r="AD83" s="285"/>
      <c r="AE83" s="290"/>
      <c r="AF83" s="290"/>
      <c r="AG83" s="290"/>
    </row>
    <row r="84" spans="2:33" ht="26.25" customHeight="1">
      <c r="B84" s="397" t="s">
        <v>169</v>
      </c>
      <c r="C84" s="397"/>
      <c r="D84" s="397"/>
      <c r="E84" s="319" t="s">
        <v>116</v>
      </c>
      <c r="F84" s="291">
        <v>11594.753000000001</v>
      </c>
      <c r="G84" s="291">
        <v>498954.49200000003</v>
      </c>
      <c r="H84" s="291">
        <v>728850.22199999995</v>
      </c>
      <c r="I84" s="291">
        <v>512223.82299999997</v>
      </c>
      <c r="J84" s="289">
        <v>512223.82299999997</v>
      </c>
      <c r="K84" s="291">
        <v>566224.147</v>
      </c>
      <c r="L84" s="291">
        <v>554751.67599999998</v>
      </c>
      <c r="M84" s="291">
        <v>583833.64800000004</v>
      </c>
      <c r="N84" s="291">
        <v>563884.28099999996</v>
      </c>
      <c r="O84" s="289">
        <v>563884.28099999996</v>
      </c>
      <c r="P84" s="291">
        <v>549368.32299999997</v>
      </c>
      <c r="Q84" s="291">
        <v>524473.73800000001</v>
      </c>
      <c r="R84" s="291">
        <v>565979.02800000005</v>
      </c>
      <c r="S84" s="291">
        <v>1928.662</v>
      </c>
      <c r="T84" s="289">
        <v>1928.662</v>
      </c>
      <c r="U84" s="291">
        <v>542093.277</v>
      </c>
      <c r="V84" s="291">
        <v>1632.3109999999999</v>
      </c>
      <c r="W84" s="291">
        <v>45670.256000000001</v>
      </c>
      <c r="X84" s="291">
        <v>5038.616</v>
      </c>
      <c r="Y84" s="289">
        <v>5038.616</v>
      </c>
      <c r="Z84" s="291">
        <v>0</v>
      </c>
      <c r="AA84" s="291">
        <v>0</v>
      </c>
      <c r="AB84" s="291">
        <v>0</v>
      </c>
      <c r="AC84" s="285"/>
      <c r="AD84" s="291">
        <v>0</v>
      </c>
      <c r="AE84" s="291">
        <f t="shared" si="8"/>
        <v>0</v>
      </c>
      <c r="AF84" s="291">
        <v>0</v>
      </c>
      <c r="AG84" s="291">
        <v>0</v>
      </c>
    </row>
    <row r="85" spans="2:33">
      <c r="B85" s="28" t="s">
        <v>170</v>
      </c>
      <c r="C85" s="302"/>
      <c r="D85" s="302"/>
      <c r="E85" s="178" t="s">
        <v>116</v>
      </c>
      <c r="F85" s="292">
        <f t="shared" ref="F85:S85" si="10">SUM(F67,F82,F84)</f>
        <v>4140774.2840000005</v>
      </c>
      <c r="G85" s="292">
        <f t="shared" si="10"/>
        <v>4140788.219000001</v>
      </c>
      <c r="H85" s="292">
        <f t="shared" si="10"/>
        <v>5774174.3700000001</v>
      </c>
      <c r="I85" s="292">
        <f t="shared" si="10"/>
        <v>4619479.8609999996</v>
      </c>
      <c r="J85" s="155">
        <f t="shared" si="10"/>
        <v>4619479.8609999996</v>
      </c>
      <c r="K85" s="292">
        <f t="shared" si="10"/>
        <v>4687942.1729999986</v>
      </c>
      <c r="L85" s="292">
        <f t="shared" si="10"/>
        <v>5580056.1249999991</v>
      </c>
      <c r="M85" s="292">
        <f t="shared" si="10"/>
        <v>5556008.5469999993</v>
      </c>
      <c r="N85" s="292">
        <f t="shared" si="10"/>
        <v>5604806.3550000004</v>
      </c>
      <c r="O85" s="155">
        <f t="shared" si="10"/>
        <v>5604806.3550000004</v>
      </c>
      <c r="P85" s="292">
        <f t="shared" si="10"/>
        <v>5373702.4819999989</v>
      </c>
      <c r="Q85" s="292">
        <f t="shared" si="10"/>
        <v>6205937.8670000006</v>
      </c>
      <c r="R85" s="292">
        <f t="shared" si="10"/>
        <v>6821468.6519999998</v>
      </c>
      <c r="S85" s="161">
        <f t="shared" si="10"/>
        <v>6766353.3430000003</v>
      </c>
      <c r="T85" s="155">
        <f>SUM(T67,T82,T84)+1</f>
        <v>6766353.2469999995</v>
      </c>
      <c r="U85" s="292">
        <f>SUM(U67,U82,U84)</f>
        <v>6594017.3889999995</v>
      </c>
      <c r="V85" s="292">
        <f>SUM(V67,V82,V84)</f>
        <v>7152821.1749999998</v>
      </c>
      <c r="W85" s="292">
        <f>SUM(W67,W82,W84)</f>
        <v>6855231.4690000005</v>
      </c>
      <c r="X85" s="292">
        <f>SUM(X67,X82,X84)</f>
        <v>6872211.2530000005</v>
      </c>
      <c r="Y85" s="155">
        <f>SUM(Y67,Y82,Y84)</f>
        <v>6872210.8100000005</v>
      </c>
      <c r="Z85" s="292">
        <v>6609018</v>
      </c>
      <c r="AA85" s="292">
        <f>AA82+AA67+AA84</f>
        <v>6209515.6840000004</v>
      </c>
      <c r="AB85" s="292">
        <f>AB82+AB67+AB84</f>
        <v>6008915</v>
      </c>
      <c r="AC85" s="334">
        <f>SUM(AC67,AC82,AC84)</f>
        <v>5885259</v>
      </c>
      <c r="AD85" s="334">
        <f>SUM(AD67,AD82,AD84)</f>
        <v>5885259</v>
      </c>
      <c r="AE85" s="335">
        <f t="shared" si="8"/>
        <v>5885259</v>
      </c>
      <c r="AF85" s="292">
        <f>AF82+AF67</f>
        <v>6480172</v>
      </c>
      <c r="AG85" s="292">
        <v>5750860</v>
      </c>
    </row>
    <row r="86" spans="2:33">
      <c r="B86" s="28" t="s">
        <v>171</v>
      </c>
      <c r="C86" s="302"/>
      <c r="D86" s="302"/>
      <c r="E86" s="178" t="s">
        <v>116</v>
      </c>
      <c r="F86" s="292">
        <f t="shared" ref="F86:W86" si="11">SUM(F54,F85)</f>
        <v>8579827.9350000005</v>
      </c>
      <c r="G86" s="292">
        <f t="shared" si="11"/>
        <v>8748097.3610000014</v>
      </c>
      <c r="H86" s="292">
        <f t="shared" si="11"/>
        <v>11122820.243000001</v>
      </c>
      <c r="I86" s="292">
        <f t="shared" si="11"/>
        <v>10709657.658</v>
      </c>
      <c r="J86" s="155">
        <f t="shared" si="11"/>
        <v>10709657.658</v>
      </c>
      <c r="K86" s="292">
        <f t="shared" si="11"/>
        <v>10845121.187999997</v>
      </c>
      <c r="L86" s="292">
        <f t="shared" si="11"/>
        <v>11742326.267999999</v>
      </c>
      <c r="M86" s="292">
        <f t="shared" si="11"/>
        <v>11737571.711999999</v>
      </c>
      <c r="N86" s="292">
        <f t="shared" si="11"/>
        <v>11883077.27</v>
      </c>
      <c r="O86" s="155">
        <f t="shared" si="11"/>
        <v>11883077.27</v>
      </c>
      <c r="P86" s="292">
        <f t="shared" si="11"/>
        <v>11622116.668999998</v>
      </c>
      <c r="Q86" s="292">
        <f t="shared" si="11"/>
        <v>12590653.600000001</v>
      </c>
      <c r="R86" s="292">
        <f t="shared" si="11"/>
        <v>13492041.515999999</v>
      </c>
      <c r="S86" s="161">
        <f t="shared" si="11"/>
        <v>13549958.201000001</v>
      </c>
      <c r="T86" s="155">
        <f t="shared" si="11"/>
        <v>13549958.105</v>
      </c>
      <c r="U86" s="292">
        <f t="shared" si="11"/>
        <v>12688112.464000002</v>
      </c>
      <c r="V86" s="292">
        <f t="shared" si="11"/>
        <v>13599704.340999998</v>
      </c>
      <c r="W86" s="292">
        <f t="shared" si="11"/>
        <v>13793534.265000001</v>
      </c>
      <c r="X86" s="292">
        <v>14015281</v>
      </c>
      <c r="Y86" s="155">
        <v>14015280</v>
      </c>
      <c r="Z86" s="292">
        <v>14010343</v>
      </c>
      <c r="AA86" s="292">
        <f>AA85+AA54</f>
        <v>13880886.01</v>
      </c>
      <c r="AB86" s="292">
        <f>AB85+AB54</f>
        <v>13920546.876</v>
      </c>
      <c r="AC86" s="334">
        <f>SUM(AC54,AC85)</f>
        <v>14081915</v>
      </c>
      <c r="AD86" s="334">
        <f t="shared" ref="AD86" si="12">SUM(AD54,AD85)</f>
        <v>14081915</v>
      </c>
      <c r="AE86" s="335">
        <f t="shared" si="8"/>
        <v>14081915</v>
      </c>
      <c r="AF86" s="292">
        <f>AF85+AF54</f>
        <v>15376532</v>
      </c>
      <c r="AG86" s="292">
        <v>14068546</v>
      </c>
    </row>
    <row r="87" spans="2:33">
      <c r="J87" s="153"/>
      <c r="K87" s="30"/>
      <c r="L87" s="30"/>
      <c r="M87" s="30"/>
      <c r="N87" s="30"/>
      <c r="O87" s="153"/>
      <c r="P87" s="30"/>
      <c r="Q87" s="30"/>
      <c r="R87" s="30"/>
      <c r="S87" s="30"/>
      <c r="T87" s="153"/>
      <c r="W87" s="294" t="s">
        <v>18</v>
      </c>
    </row>
  </sheetData>
  <mergeCells count="1">
    <mergeCell ref="B84:D84"/>
  </mergeCells>
  <pageMargins left="0.25" right="0.25" top="0.75" bottom="0.75" header="0.3" footer="0.3"/>
  <pageSetup paperSize="9" scale="4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5"/>
  <sheetViews>
    <sheetView showGridLines="0" zoomScale="80" zoomScaleNormal="80" workbookViewId="0">
      <selection activeCell="AE10" sqref="AE10"/>
    </sheetView>
  </sheetViews>
  <sheetFormatPr defaultColWidth="8.7109375" defaultRowHeight="15" outlineLevelCol="1"/>
  <cols>
    <col min="1" max="1" width="3" style="4" customWidth="1"/>
    <col min="2" max="2" width="3.7109375" style="21" customWidth="1"/>
    <col min="3" max="3" width="47.28515625" style="4" customWidth="1"/>
    <col min="4" max="4" width="39.28515625" style="4" customWidth="1"/>
    <col min="5" max="5" width="16.7109375" style="15" customWidth="1"/>
    <col min="6" max="8" width="13.7109375" style="4" hidden="1" customWidth="1" outlineLevel="1"/>
    <col min="9" max="9" width="12.7109375" style="4" hidden="1" customWidth="1" outlineLevel="1"/>
    <col min="10" max="10" width="15.28515625" style="8" bestFit="1" customWidth="1" collapsed="1"/>
    <col min="11" max="13" width="13.7109375" style="4" hidden="1" customWidth="1" outlineLevel="1"/>
    <col min="14" max="14" width="12.7109375" style="4" hidden="1" customWidth="1" outlineLevel="1"/>
    <col min="15" max="15" width="15.28515625" style="8" bestFit="1" customWidth="1" collapsed="1"/>
    <col min="16" max="16" width="13.5703125" style="4" hidden="1" customWidth="1" outlineLevel="1"/>
    <col min="17" max="17" width="14.7109375" style="4" hidden="1" customWidth="1" outlineLevel="1"/>
    <col min="18" max="18" width="14.28515625" style="4" hidden="1" customWidth="1" outlineLevel="1"/>
    <col min="19" max="19" width="12.7109375" style="4" hidden="1" customWidth="1" outlineLevel="1"/>
    <col min="20" max="20" width="15.28515625" style="8" hidden="1" customWidth="1" outlineLevel="1"/>
    <col min="21" max="21" width="13" customWidth="1" collapsed="1"/>
    <col min="22" max="22" width="22.28515625" style="4" hidden="1" customWidth="1" outlineLevel="1"/>
    <col min="23" max="25" width="13.28515625" style="4" hidden="1" customWidth="1" outlineLevel="1"/>
    <col min="26" max="26" width="13.28515625" style="4" customWidth="1" collapsed="1"/>
    <col min="27" max="29" width="13.28515625" style="4" customWidth="1"/>
    <col min="30" max="30" width="5.28515625" style="4" customWidth="1"/>
    <col min="31" max="16384" width="8.7109375" style="4"/>
  </cols>
  <sheetData>
    <row r="1" spans="1:30" ht="12.75">
      <c r="A1" s="65"/>
      <c r="B1" s="13"/>
      <c r="C1" s="14"/>
      <c r="D1" s="14"/>
      <c r="E1" s="14"/>
      <c r="F1" s="318" t="s">
        <v>82</v>
      </c>
      <c r="G1" s="318" t="s">
        <v>83</v>
      </c>
      <c r="H1" s="318" t="s">
        <v>84</v>
      </c>
      <c r="I1" s="318" t="s">
        <v>85</v>
      </c>
      <c r="J1" s="83">
        <v>2015</v>
      </c>
      <c r="K1" s="318" t="s">
        <v>86</v>
      </c>
      <c r="L1" s="318" t="s">
        <v>87</v>
      </c>
      <c r="M1" s="318" t="s">
        <v>88</v>
      </c>
      <c r="N1" s="318" t="s">
        <v>89</v>
      </c>
      <c r="O1" s="83">
        <v>2016</v>
      </c>
      <c r="P1" s="318" t="s">
        <v>90</v>
      </c>
      <c r="Q1" s="318" t="s">
        <v>91</v>
      </c>
      <c r="R1" s="318" t="s">
        <v>92</v>
      </c>
      <c r="S1" s="318" t="s">
        <v>93</v>
      </c>
      <c r="T1" s="83">
        <v>2017</v>
      </c>
      <c r="U1" s="83">
        <v>2017</v>
      </c>
      <c r="V1" s="318" t="s">
        <v>103</v>
      </c>
      <c r="W1" s="318" t="s">
        <v>95</v>
      </c>
      <c r="X1" s="318" t="s">
        <v>96</v>
      </c>
      <c r="Y1" s="318" t="s">
        <v>97</v>
      </c>
      <c r="Z1" s="83">
        <v>2018</v>
      </c>
      <c r="AA1" s="318" t="s">
        <v>98</v>
      </c>
      <c r="AB1" s="318" t="s">
        <v>99</v>
      </c>
      <c r="AC1" s="318" t="s">
        <v>100</v>
      </c>
    </row>
    <row r="2" spans="1:30" ht="12.75">
      <c r="B2" s="294" t="s">
        <v>62</v>
      </c>
      <c r="C2" s="294"/>
      <c r="D2" s="294"/>
      <c r="E2" s="319" t="s">
        <v>63</v>
      </c>
      <c r="F2" s="81">
        <v>53.93634920634922</v>
      </c>
      <c r="G2" s="81">
        <v>61.875</v>
      </c>
      <c r="H2" s="81">
        <v>50.434999999999995</v>
      </c>
      <c r="I2" s="81">
        <v>43.764296875000021</v>
      </c>
      <c r="J2" s="103">
        <v>52.37003937007875</v>
      </c>
      <c r="K2" s="81">
        <v>33.939193548387088</v>
      </c>
      <c r="L2" s="81">
        <v>45.5886507936508</v>
      </c>
      <c r="M2" s="81">
        <v>45.858923076923098</v>
      </c>
      <c r="N2" s="81">
        <v>49.326984126984122</v>
      </c>
      <c r="O2" s="103">
        <v>43.734169960474318</v>
      </c>
      <c r="P2" s="81">
        <v>53.692187500000017</v>
      </c>
      <c r="Q2" s="81">
        <v>49.641393442622963</v>
      </c>
      <c r="R2" s="81">
        <v>52.077187499999994</v>
      </c>
      <c r="S2" s="81">
        <v>61.256825396825377</v>
      </c>
      <c r="T2" s="103">
        <v>54.192638888888901</v>
      </c>
      <c r="U2" s="103">
        <v>54.192638888888901</v>
      </c>
      <c r="V2" s="81">
        <v>66.819841269841262</v>
      </c>
      <c r="W2" s="81">
        <v>74.393306451612901</v>
      </c>
      <c r="X2" s="81">
        <v>75.162343750000005</v>
      </c>
      <c r="Y2" s="81">
        <v>68.87</v>
      </c>
      <c r="Z2" s="103">
        <v>71.31</v>
      </c>
      <c r="AA2" s="338">
        <v>63.13</v>
      </c>
      <c r="AB2" s="189">
        <v>68.861229508196715</v>
      </c>
      <c r="AC2" s="246">
        <v>62</v>
      </c>
    </row>
    <row r="3" spans="1:30" ht="12.75">
      <c r="B3" s="297" t="s">
        <v>64</v>
      </c>
      <c r="C3" s="297"/>
      <c r="D3" s="297"/>
      <c r="E3" s="319" t="s">
        <v>19</v>
      </c>
      <c r="F3" s="81">
        <v>184.57788888888882</v>
      </c>
      <c r="G3" s="81">
        <v>185.86153846153843</v>
      </c>
      <c r="H3" s="81">
        <v>216.91630434782604</v>
      </c>
      <c r="I3" s="81">
        <v>300.43565217391313</v>
      </c>
      <c r="J3" s="103">
        <v>222.25147945205487</v>
      </c>
      <c r="K3" s="81">
        <v>355.11813186813185</v>
      </c>
      <c r="L3" s="81">
        <v>335.57999999999993</v>
      </c>
      <c r="M3" s="81">
        <v>341.33826086956515</v>
      </c>
      <c r="N3" s="81">
        <v>335.07271739130442</v>
      </c>
      <c r="O3" s="103">
        <v>341.75775956284201</v>
      </c>
      <c r="P3" s="81">
        <v>322.5292222222223</v>
      </c>
      <c r="Q3" s="81">
        <v>315.00670329670334</v>
      </c>
      <c r="R3" s="81">
        <v>332.17956521739148</v>
      </c>
      <c r="S3" s="81">
        <v>334.4015217391306</v>
      </c>
      <c r="T3" s="103">
        <v>326.07863013698676</v>
      </c>
      <c r="U3" s="103">
        <v>326.07863013698676</v>
      </c>
      <c r="V3" s="81">
        <v>323.30644444444448</v>
      </c>
      <c r="W3" s="81">
        <v>329.62934065934064</v>
      </c>
      <c r="X3" s="81">
        <v>355.89945652173907</v>
      </c>
      <c r="Y3" s="81">
        <v>369.83</v>
      </c>
      <c r="Z3" s="103">
        <v>344.71</v>
      </c>
      <c r="AA3" s="316">
        <v>378.04</v>
      </c>
      <c r="AB3" s="341">
        <v>379.14</v>
      </c>
      <c r="AC3" s="188">
        <v>385.77</v>
      </c>
    </row>
    <row r="4" spans="1:30" ht="12.75">
      <c r="B4" s="16" t="s">
        <v>65</v>
      </c>
      <c r="C4" s="17"/>
      <c r="D4" s="17"/>
      <c r="E4" s="96" t="s">
        <v>19</v>
      </c>
      <c r="F4" s="82">
        <v>185.65</v>
      </c>
      <c r="G4" s="82">
        <v>186.2</v>
      </c>
      <c r="H4" s="82">
        <v>270.39999999999998</v>
      </c>
      <c r="I4" s="82">
        <v>339.47</v>
      </c>
      <c r="J4" s="104">
        <v>339.47</v>
      </c>
      <c r="K4" s="82">
        <v>343.06</v>
      </c>
      <c r="L4" s="82">
        <v>338.87</v>
      </c>
      <c r="M4" s="82">
        <v>334.93</v>
      </c>
      <c r="N4" s="82">
        <v>333.29</v>
      </c>
      <c r="O4" s="104">
        <v>333.29</v>
      </c>
      <c r="P4" s="82">
        <v>314.79000000000002</v>
      </c>
      <c r="Q4" s="82">
        <v>321.45999999999998</v>
      </c>
      <c r="R4" s="82">
        <v>341.19</v>
      </c>
      <c r="S4" s="82">
        <v>332.33</v>
      </c>
      <c r="T4" s="104">
        <v>332.33</v>
      </c>
      <c r="U4" s="104">
        <v>332.33</v>
      </c>
      <c r="V4" s="82">
        <v>318.31</v>
      </c>
      <c r="W4" s="82">
        <v>341.08</v>
      </c>
      <c r="X4" s="82">
        <v>363.07</v>
      </c>
      <c r="Y4" s="82">
        <v>384.2</v>
      </c>
      <c r="Z4" s="104">
        <v>384.2</v>
      </c>
      <c r="AA4" s="317">
        <v>380.04</v>
      </c>
      <c r="AB4" s="317">
        <v>380.53</v>
      </c>
      <c r="AC4" s="82">
        <v>387.63</v>
      </c>
    </row>
    <row r="7" spans="1:30" ht="18.75">
      <c r="B7" s="20" t="s">
        <v>34</v>
      </c>
    </row>
    <row r="9" spans="1:30">
      <c r="E9" s="35"/>
      <c r="I9" s="33"/>
      <c r="N9" s="33"/>
      <c r="S9" s="33"/>
      <c r="V9" s="33"/>
      <c r="W9" s="33"/>
      <c r="AA9" s="33"/>
      <c r="AB9" s="22"/>
    </row>
    <row r="10" spans="1:30" ht="12.75">
      <c r="B10" s="23"/>
      <c r="C10" s="14"/>
      <c r="D10" s="14"/>
      <c r="E10" s="14"/>
      <c r="F10" s="318" t="s">
        <v>82</v>
      </c>
      <c r="G10" s="318" t="s">
        <v>83</v>
      </c>
      <c r="H10" s="318" t="s">
        <v>84</v>
      </c>
      <c r="I10" s="318" t="s">
        <v>85</v>
      </c>
      <c r="J10" s="83">
        <v>2015</v>
      </c>
      <c r="K10" s="318" t="s">
        <v>86</v>
      </c>
      <c r="L10" s="318" t="s">
        <v>87</v>
      </c>
      <c r="M10" s="318" t="s">
        <v>88</v>
      </c>
      <c r="N10" s="318" t="s">
        <v>89</v>
      </c>
      <c r="O10" s="83">
        <v>2016</v>
      </c>
      <c r="P10" s="318" t="s">
        <v>90</v>
      </c>
      <c r="Q10" s="318" t="s">
        <v>91</v>
      </c>
      <c r="R10" s="318" t="s">
        <v>92</v>
      </c>
      <c r="S10" s="318" t="s">
        <v>93</v>
      </c>
      <c r="T10" s="83">
        <v>2017</v>
      </c>
      <c r="U10" s="83">
        <v>2017</v>
      </c>
      <c r="V10" s="318" t="s">
        <v>103</v>
      </c>
      <c r="W10" s="318" t="s">
        <v>95</v>
      </c>
      <c r="X10" s="318" t="s">
        <v>96</v>
      </c>
      <c r="Y10" s="318" t="s">
        <v>97</v>
      </c>
      <c r="Z10" s="83">
        <v>2018</v>
      </c>
      <c r="AA10" s="318" t="s">
        <v>98</v>
      </c>
      <c r="AB10" s="318" t="s">
        <v>99</v>
      </c>
      <c r="AC10" s="318" t="s">
        <v>100</v>
      </c>
    </row>
    <row r="11" spans="1:30" s="26" customFormat="1" ht="12.75">
      <c r="A11" s="4"/>
      <c r="B11" s="300" t="s">
        <v>173</v>
      </c>
      <c r="C11" s="294"/>
      <c r="D11" s="294"/>
      <c r="E11" s="295" t="s">
        <v>116</v>
      </c>
      <c r="F11" s="34">
        <v>227817279</v>
      </c>
      <c r="G11" s="34">
        <v>288088605</v>
      </c>
      <c r="H11" s="34">
        <v>286140137</v>
      </c>
      <c r="I11" s="34"/>
      <c r="J11" s="202">
        <v>1093805.922</v>
      </c>
      <c r="K11" s="35">
        <v>264646.04200000002</v>
      </c>
      <c r="L11" s="35">
        <v>430464.74400000001</v>
      </c>
      <c r="M11" s="35">
        <v>475948.15100000001</v>
      </c>
      <c r="N11" s="35">
        <v>0</v>
      </c>
      <c r="O11" s="202">
        <v>1857435.3559999999</v>
      </c>
      <c r="P11" s="209">
        <v>591899.88899999997</v>
      </c>
      <c r="Q11" s="209">
        <v>1006649.474</v>
      </c>
      <c r="R11" s="209">
        <v>571716.62100000004</v>
      </c>
      <c r="S11" s="209">
        <v>0</v>
      </c>
      <c r="T11" s="202">
        <v>2458835.09</v>
      </c>
      <c r="U11" s="206">
        <v>4793762.54</v>
      </c>
      <c r="V11" s="210">
        <v>1464351</v>
      </c>
      <c r="W11" s="210">
        <v>1891909.135</v>
      </c>
      <c r="X11" s="210">
        <v>1860262.8489999999</v>
      </c>
      <c r="Y11" s="209">
        <v>0</v>
      </c>
      <c r="Z11" s="206">
        <v>6988964.2960000001</v>
      </c>
      <c r="AA11" s="210">
        <v>1765271</v>
      </c>
      <c r="AB11" s="210">
        <v>1637309</v>
      </c>
      <c r="AC11" s="210">
        <v>1725371</v>
      </c>
      <c r="AD11" s="4"/>
    </row>
    <row r="12" spans="1:30" s="26" customFormat="1" ht="12.75">
      <c r="A12" s="4"/>
      <c r="B12" s="300" t="s">
        <v>174</v>
      </c>
      <c r="C12" s="294"/>
      <c r="D12" s="294"/>
      <c r="E12" s="295" t="s">
        <v>116</v>
      </c>
      <c r="F12" s="34">
        <v>-257325255</v>
      </c>
      <c r="G12" s="34">
        <v>-256455532</v>
      </c>
      <c r="H12" s="34">
        <v>-260018312</v>
      </c>
      <c r="I12" s="34"/>
      <c r="J12" s="202">
        <v>-1090380.226</v>
      </c>
      <c r="K12" s="35">
        <v>-300990.12400000001</v>
      </c>
      <c r="L12" s="35">
        <v>-331049.24300000002</v>
      </c>
      <c r="M12" s="35">
        <v>-390880.74400000001</v>
      </c>
      <c r="N12" s="35">
        <v>0</v>
      </c>
      <c r="O12" s="202">
        <v>-1561746.0190000001</v>
      </c>
      <c r="P12" s="209">
        <v>-509959.1</v>
      </c>
      <c r="Q12" s="209">
        <v>-746883.37199999997</v>
      </c>
      <c r="R12" s="209">
        <v>-633416.13399999996</v>
      </c>
      <c r="S12" s="209">
        <v>0</v>
      </c>
      <c r="T12" s="202">
        <v>-2379902.8709999998</v>
      </c>
      <c r="U12" s="206">
        <v>-3704457</v>
      </c>
      <c r="V12" s="210">
        <v>-1126404</v>
      </c>
      <c r="W12" s="210">
        <v>-1488119.8940000001</v>
      </c>
      <c r="X12" s="210">
        <v>-1363059.466</v>
      </c>
      <c r="Y12" s="209">
        <v>0</v>
      </c>
      <c r="Z12" s="206">
        <v>-5353492.4610000001</v>
      </c>
      <c r="AA12" s="210">
        <v>-1351183</v>
      </c>
      <c r="AB12" s="210">
        <v>-1160396</v>
      </c>
      <c r="AC12" s="210">
        <v>-1325745</v>
      </c>
    </row>
    <row r="13" spans="1:30" s="26" customFormat="1" ht="12.75">
      <c r="A13" s="4"/>
      <c r="B13" s="36" t="s">
        <v>175</v>
      </c>
      <c r="C13" s="27"/>
      <c r="D13" s="27"/>
      <c r="E13" s="191" t="s">
        <v>116</v>
      </c>
      <c r="F13" s="37">
        <f>SUM(F11:F12)</f>
        <v>-29507976</v>
      </c>
      <c r="G13" s="37">
        <f>SUM(G11:G12)</f>
        <v>31633073</v>
      </c>
      <c r="H13" s="37">
        <f>SUM(H11:H12)</f>
        <v>26121825</v>
      </c>
      <c r="I13" s="37">
        <f>SUM(I11:I12)</f>
        <v>0</v>
      </c>
      <c r="J13" s="203">
        <f t="shared" ref="J13:S13" si="0">SUM(J11:J12)</f>
        <v>3425.6959999999963</v>
      </c>
      <c r="K13" s="37">
        <f t="shared" si="0"/>
        <v>-36344.081999999995</v>
      </c>
      <c r="L13" s="37">
        <f t="shared" si="0"/>
        <v>99415.500999999989</v>
      </c>
      <c r="M13" s="37">
        <f t="shared" si="0"/>
        <v>85067.407000000007</v>
      </c>
      <c r="N13" s="37">
        <f t="shared" si="0"/>
        <v>0</v>
      </c>
      <c r="O13" s="203">
        <f t="shared" si="0"/>
        <v>295689.33699999982</v>
      </c>
      <c r="P13" s="211">
        <f>SUM(P11:P12)</f>
        <v>81940.78899999999</v>
      </c>
      <c r="Q13" s="212">
        <f t="shared" si="0"/>
        <v>259766.10200000007</v>
      </c>
      <c r="R13" s="211">
        <f t="shared" si="0"/>
        <v>-61699.512999999919</v>
      </c>
      <c r="S13" s="211">
        <f t="shared" si="0"/>
        <v>0</v>
      </c>
      <c r="T13" s="203">
        <f t="shared" ref="T13:AC13" si="1">SUM(T11:T12)</f>
        <v>78932.219000000041</v>
      </c>
      <c r="U13" s="203">
        <f t="shared" si="1"/>
        <v>1089305.54</v>
      </c>
      <c r="V13" s="211">
        <f t="shared" si="1"/>
        <v>337947</v>
      </c>
      <c r="W13" s="211">
        <f t="shared" si="1"/>
        <v>403789.24099999992</v>
      </c>
      <c r="X13" s="211">
        <f t="shared" si="1"/>
        <v>497203.38299999991</v>
      </c>
      <c r="Y13" s="211">
        <f t="shared" si="1"/>
        <v>0</v>
      </c>
      <c r="Z13" s="203">
        <f t="shared" si="1"/>
        <v>1635471.835</v>
      </c>
      <c r="AA13" s="211">
        <f t="shared" si="1"/>
        <v>414088</v>
      </c>
      <c r="AB13" s="211">
        <f t="shared" si="1"/>
        <v>476913</v>
      </c>
      <c r="AC13" s="211">
        <f t="shared" si="1"/>
        <v>399626</v>
      </c>
    </row>
    <row r="14" spans="1:30" s="26" customFormat="1" ht="12.75">
      <c r="A14" s="4"/>
      <c r="B14" s="303"/>
      <c r="C14" s="297"/>
      <c r="D14" s="297"/>
      <c r="E14" s="331"/>
      <c r="F14" s="39"/>
      <c r="G14" s="39"/>
      <c r="H14" s="39"/>
      <c r="I14" s="39"/>
      <c r="J14" s="204"/>
      <c r="K14" s="39"/>
      <c r="L14" s="39"/>
      <c r="M14" s="39"/>
      <c r="N14" s="39"/>
      <c r="O14" s="204"/>
      <c r="P14" s="213"/>
      <c r="Q14" s="214"/>
      <c r="R14" s="213"/>
      <c r="S14" s="213"/>
      <c r="T14" s="204"/>
      <c r="U14" s="204"/>
      <c r="V14" s="213"/>
      <c r="W14" s="213"/>
      <c r="X14" s="213"/>
      <c r="Y14" s="213"/>
      <c r="Z14" s="204"/>
      <c r="AA14" s="210"/>
      <c r="AB14" s="210"/>
      <c r="AC14" s="210"/>
    </row>
    <row r="15" spans="1:30" s="40" customFormat="1" ht="12.75">
      <c r="A15" s="15"/>
      <c r="B15" s="298" t="s">
        <v>176</v>
      </c>
      <c r="C15" s="297"/>
      <c r="D15" s="297"/>
      <c r="E15" s="331" t="s">
        <v>116</v>
      </c>
      <c r="F15" s="39">
        <v>-34049791</v>
      </c>
      <c r="G15" s="39">
        <v>-30859848</v>
      </c>
      <c r="H15" s="39">
        <v>-40978554</v>
      </c>
      <c r="I15" s="39"/>
      <c r="J15" s="202">
        <v>-211223.84299999999</v>
      </c>
      <c r="K15" s="35">
        <v>-27471.397000000001</v>
      </c>
      <c r="L15" s="35">
        <v>-37800.478999999999</v>
      </c>
      <c r="M15" s="35">
        <v>-11091.053</v>
      </c>
      <c r="N15" s="35">
        <v>0</v>
      </c>
      <c r="O15" s="202">
        <v>-117675.164</v>
      </c>
      <c r="P15" s="209">
        <v>-22904.337</v>
      </c>
      <c r="Q15" s="209">
        <v>-21598.901999999998</v>
      </c>
      <c r="R15" s="209">
        <v>-31148.142</v>
      </c>
      <c r="S15" s="209">
        <v>0</v>
      </c>
      <c r="T15" s="202">
        <v>-152011.31899999999</v>
      </c>
      <c r="U15" s="206">
        <v>-200433.90400000001</v>
      </c>
      <c r="V15" s="210">
        <v>-43344</v>
      </c>
      <c r="W15" s="210">
        <v>-65133.402999999998</v>
      </c>
      <c r="X15" s="210">
        <v>-67583.391000000003</v>
      </c>
      <c r="Y15" s="209">
        <v>0</v>
      </c>
      <c r="Z15" s="206">
        <v>-247127.56200000001</v>
      </c>
      <c r="AA15" s="210">
        <v>-40660</v>
      </c>
      <c r="AB15" s="210">
        <v>-70040</v>
      </c>
      <c r="AC15" s="210">
        <v>-46440</v>
      </c>
      <c r="AD15" s="26"/>
    </row>
    <row r="16" spans="1:30" s="26" customFormat="1" ht="12.75">
      <c r="A16" s="4"/>
      <c r="B16" s="300" t="s">
        <v>177</v>
      </c>
      <c r="C16" s="294"/>
      <c r="D16" s="294"/>
      <c r="E16" s="295" t="s">
        <v>116</v>
      </c>
      <c r="F16" s="34">
        <v>-55251852</v>
      </c>
      <c r="G16" s="34">
        <v>-37952373</v>
      </c>
      <c r="H16" s="34">
        <v>-39547705</v>
      </c>
      <c r="I16" s="34"/>
      <c r="J16" s="202">
        <v>-195320.579</v>
      </c>
      <c r="K16" s="35">
        <v>-47219.830999999998</v>
      </c>
      <c r="L16" s="35">
        <v>-47624.321000000004</v>
      </c>
      <c r="M16" s="35">
        <v>-51119.523000000001</v>
      </c>
      <c r="N16" s="35">
        <v>0</v>
      </c>
      <c r="O16" s="202">
        <v>-198473.08300000001</v>
      </c>
      <c r="P16" s="209">
        <v>-67333.645999999993</v>
      </c>
      <c r="Q16" s="209">
        <v>-83716.047999999995</v>
      </c>
      <c r="R16" s="209">
        <v>-68649.606</v>
      </c>
      <c r="S16" s="209">
        <v>0</v>
      </c>
      <c r="T16" s="202">
        <v>-288527.27</v>
      </c>
      <c r="U16" s="206">
        <v>-440568</v>
      </c>
      <c r="V16" s="210">
        <v>-148083</v>
      </c>
      <c r="W16" s="210">
        <v>-155841.70800000001</v>
      </c>
      <c r="X16" s="210">
        <v>-177757.31</v>
      </c>
      <c r="Y16" s="209">
        <v>0</v>
      </c>
      <c r="Z16" s="206">
        <v>-659447.12800000003</v>
      </c>
      <c r="AA16" s="210">
        <v>-186973</v>
      </c>
      <c r="AB16" s="210">
        <v>-171150</v>
      </c>
      <c r="AC16" s="210">
        <v>-166625</v>
      </c>
      <c r="AD16" s="40"/>
    </row>
    <row r="17" spans="1:30" s="26" customFormat="1" ht="27" customHeight="1">
      <c r="A17" s="4"/>
      <c r="B17" s="398" t="s">
        <v>178</v>
      </c>
      <c r="C17" s="398"/>
      <c r="D17" s="398"/>
      <c r="E17" s="331" t="s">
        <v>116</v>
      </c>
      <c r="F17" s="34">
        <v>-237682</v>
      </c>
      <c r="G17" s="34">
        <v>-128048</v>
      </c>
      <c r="H17" s="34">
        <v>-53022</v>
      </c>
      <c r="I17" s="34"/>
      <c r="J17" s="360">
        <v>-67125.847999999998</v>
      </c>
      <c r="K17" s="361">
        <v>-1371.665</v>
      </c>
      <c r="L17" s="361">
        <v>-540.48800000000006</v>
      </c>
      <c r="M17" s="361">
        <v>-4275.2269999999999</v>
      </c>
      <c r="N17" s="361">
        <v>0</v>
      </c>
      <c r="O17" s="360">
        <v>-3282.6790000000001</v>
      </c>
      <c r="P17" s="362">
        <v>-141.767</v>
      </c>
      <c r="Q17" s="362">
        <v>-2829.81</v>
      </c>
      <c r="R17" s="362">
        <v>-1891.5809999999999</v>
      </c>
      <c r="S17" s="362">
        <v>0</v>
      </c>
      <c r="T17" s="360">
        <v>-25641.552</v>
      </c>
      <c r="U17" s="360">
        <v>-24659.554</v>
      </c>
      <c r="V17" s="362">
        <v>-934</v>
      </c>
      <c r="W17" s="362">
        <v>-39312.851000000002</v>
      </c>
      <c r="X17" s="362">
        <v>-1860.3050000000001</v>
      </c>
      <c r="Y17" s="362">
        <v>0</v>
      </c>
      <c r="Z17" s="360">
        <v>-165522.25899999999</v>
      </c>
      <c r="AA17" s="362">
        <v>-368</v>
      </c>
      <c r="AB17" s="362">
        <v>-24872</v>
      </c>
      <c r="AC17" s="362">
        <v>-124570</v>
      </c>
    </row>
    <row r="18" spans="1:30" s="26" customFormat="1" ht="12.75">
      <c r="A18" s="4"/>
      <c r="B18" s="300" t="s">
        <v>179</v>
      </c>
      <c r="C18" s="294"/>
      <c r="D18" s="294"/>
      <c r="E18" s="331" t="s">
        <v>116</v>
      </c>
      <c r="F18" s="34">
        <v>0</v>
      </c>
      <c r="G18" s="34">
        <v>0</v>
      </c>
      <c r="H18" s="34">
        <v>0</v>
      </c>
      <c r="I18" s="34"/>
      <c r="J18" s="202">
        <v>-11922.191999999999</v>
      </c>
      <c r="K18" s="35">
        <v>0</v>
      </c>
      <c r="L18" s="35">
        <v>0</v>
      </c>
      <c r="M18" s="35">
        <v>0</v>
      </c>
      <c r="N18" s="35">
        <v>0</v>
      </c>
      <c r="O18" s="202">
        <v>0</v>
      </c>
      <c r="P18" s="209">
        <v>0</v>
      </c>
      <c r="Q18" s="209">
        <v>0</v>
      </c>
      <c r="R18" s="209">
        <v>0</v>
      </c>
      <c r="S18" s="209">
        <v>0</v>
      </c>
      <c r="T18" s="202">
        <v>0</v>
      </c>
      <c r="U18" s="206">
        <v>0</v>
      </c>
      <c r="V18" s="210">
        <v>0</v>
      </c>
      <c r="W18" s="210">
        <v>0</v>
      </c>
      <c r="X18" s="210">
        <v>0</v>
      </c>
      <c r="Y18" s="209">
        <v>0</v>
      </c>
      <c r="Z18" s="206">
        <v>0</v>
      </c>
      <c r="AA18" s="210">
        <v>0</v>
      </c>
      <c r="AB18" s="210">
        <v>0</v>
      </c>
      <c r="AC18" s="210">
        <v>0</v>
      </c>
    </row>
    <row r="19" spans="1:30" s="26" customFormat="1" ht="12.6" customHeight="1">
      <c r="A19" s="4"/>
      <c r="B19" s="398" t="s">
        <v>180</v>
      </c>
      <c r="C19" s="398"/>
      <c r="D19" s="398"/>
      <c r="E19" s="331" t="s">
        <v>116</v>
      </c>
      <c r="F19" s="34">
        <v>-308682</v>
      </c>
      <c r="G19" s="34">
        <v>-2411376</v>
      </c>
      <c r="H19" s="34">
        <v>-1047706</v>
      </c>
      <c r="I19" s="34"/>
      <c r="J19" s="357">
        <v>-3580.0920000000001</v>
      </c>
      <c r="K19" s="358">
        <v>-399.58699999999999</v>
      </c>
      <c r="L19" s="358">
        <v>-4966.6859999999997</v>
      </c>
      <c r="M19" s="358">
        <v>38.963000000000001</v>
      </c>
      <c r="N19" s="358">
        <v>0</v>
      </c>
      <c r="O19" s="357">
        <v>-5620.8310000000001</v>
      </c>
      <c r="P19" s="359">
        <v>-343.48500000000001</v>
      </c>
      <c r="Q19" s="359">
        <v>-677.03700000000003</v>
      </c>
      <c r="R19" s="359">
        <v>-486.83699999999999</v>
      </c>
      <c r="S19" s="359">
        <v>0</v>
      </c>
      <c r="T19" s="357">
        <v>-3814.8670000000002</v>
      </c>
      <c r="U19" s="357">
        <v>-3815</v>
      </c>
      <c r="V19" s="359">
        <v>-2698</v>
      </c>
      <c r="W19" s="359">
        <v>1234.556</v>
      </c>
      <c r="X19" s="359">
        <v>-625.67899999999997</v>
      </c>
      <c r="Y19" s="359">
        <v>0</v>
      </c>
      <c r="Z19" s="357">
        <v>-3516.8939999999998</v>
      </c>
      <c r="AA19" s="359">
        <v>-266</v>
      </c>
      <c r="AB19" s="359">
        <v>-370</v>
      </c>
      <c r="AC19" s="359">
        <v>-5357</v>
      </c>
    </row>
    <row r="20" spans="1:30" s="26" customFormat="1" ht="12.75">
      <c r="A20" s="4"/>
      <c r="B20" s="300" t="s">
        <v>181</v>
      </c>
      <c r="C20" s="294"/>
      <c r="D20" s="294"/>
      <c r="E20" s="331" t="s">
        <v>116</v>
      </c>
      <c r="F20" s="34">
        <v>4097230</v>
      </c>
      <c r="G20" s="34">
        <v>1006184</v>
      </c>
      <c r="H20" s="34">
        <v>7643583</v>
      </c>
      <c r="I20" s="34"/>
      <c r="J20" s="202">
        <v>21692.072</v>
      </c>
      <c r="K20" s="35">
        <v>2843.835</v>
      </c>
      <c r="L20" s="35">
        <v>6394.933</v>
      </c>
      <c r="M20" s="35">
        <v>3414.4490000000001</v>
      </c>
      <c r="N20" s="35">
        <v>0</v>
      </c>
      <c r="O20" s="202">
        <v>19429.68</v>
      </c>
      <c r="P20" s="209">
        <v>3217.567</v>
      </c>
      <c r="Q20" s="209">
        <v>4738.4520000000002</v>
      </c>
      <c r="R20" s="209">
        <v>6970.12</v>
      </c>
      <c r="S20" s="209">
        <v>0</v>
      </c>
      <c r="T20" s="202">
        <v>20164.501</v>
      </c>
      <c r="U20" s="206">
        <v>20164.501</v>
      </c>
      <c r="V20" s="210">
        <v>10098</v>
      </c>
      <c r="W20" s="210">
        <v>75.27</v>
      </c>
      <c r="X20" s="210">
        <v>5298.366</v>
      </c>
      <c r="Y20" s="209">
        <v>0</v>
      </c>
      <c r="Z20" s="206">
        <v>23034.657999999999</v>
      </c>
      <c r="AA20" s="210">
        <v>4032</v>
      </c>
      <c r="AB20" s="210">
        <v>6111</v>
      </c>
      <c r="AC20" s="210">
        <v>6708</v>
      </c>
    </row>
    <row r="21" spans="1:30" s="26" customFormat="1" ht="12.75">
      <c r="A21" s="4"/>
      <c r="B21" s="300" t="s">
        <v>182</v>
      </c>
      <c r="C21" s="294"/>
      <c r="D21" s="294"/>
      <c r="E21" s="331" t="s">
        <v>116</v>
      </c>
      <c r="F21" s="34">
        <v>-2050374</v>
      </c>
      <c r="G21" s="34">
        <v>-3962767</v>
      </c>
      <c r="H21" s="34">
        <v>-6129996</v>
      </c>
      <c r="I21" s="34"/>
      <c r="J21" s="202">
        <v>-19529.597000000002</v>
      </c>
      <c r="K21" s="35">
        <v>-2514.6799999999998</v>
      </c>
      <c r="L21" s="35">
        <v>-5691.08</v>
      </c>
      <c r="M21" s="35">
        <v>-4976.683</v>
      </c>
      <c r="N21" s="35">
        <v>0</v>
      </c>
      <c r="O21" s="202">
        <v>-14821.566999999999</v>
      </c>
      <c r="P21" s="209">
        <v>-3562.7179999999998</v>
      </c>
      <c r="Q21" s="209">
        <v>-10550.991</v>
      </c>
      <c r="R21" s="209">
        <v>-2968.7269999999999</v>
      </c>
      <c r="S21" s="209">
        <v>0</v>
      </c>
      <c r="T21" s="202">
        <v>-30093.073</v>
      </c>
      <c r="U21" s="206">
        <v>-33595.411999999997</v>
      </c>
      <c r="V21" s="210">
        <v>-7179</v>
      </c>
      <c r="W21" s="210">
        <v>-1723</v>
      </c>
      <c r="X21" s="210">
        <v>-6439.3950000000004</v>
      </c>
      <c r="Y21" s="209">
        <v>0</v>
      </c>
      <c r="Z21" s="206">
        <v>-24143.678</v>
      </c>
      <c r="AA21" s="210">
        <v>-5062</v>
      </c>
      <c r="AB21" s="210">
        <v>-2116</v>
      </c>
      <c r="AC21" s="210">
        <v>-6302</v>
      </c>
    </row>
    <row r="22" spans="1:30" s="26" customFormat="1" ht="12.75">
      <c r="A22" s="4"/>
      <c r="B22" s="36" t="s">
        <v>183</v>
      </c>
      <c r="C22" s="27"/>
      <c r="D22" s="27"/>
      <c r="E22" s="191" t="s">
        <v>116</v>
      </c>
      <c r="F22" s="37">
        <f>SUM(F13:F21)</f>
        <v>-117309127</v>
      </c>
      <c r="G22" s="37">
        <f>SUM(G13:G21)</f>
        <v>-42675155</v>
      </c>
      <c r="H22" s="37">
        <f>SUM(H13:H21)</f>
        <v>-53991575</v>
      </c>
      <c r="I22" s="37">
        <f>SUM(I13:I21)</f>
        <v>0</v>
      </c>
      <c r="J22" s="203">
        <f t="shared" ref="J22:S22" si="2">SUM(J13:J21)</f>
        <v>-483584.38300000003</v>
      </c>
      <c r="K22" s="37">
        <f t="shared" si="2"/>
        <v>-112477.40699999998</v>
      </c>
      <c r="L22" s="37">
        <f t="shared" si="2"/>
        <v>9187.3799999999883</v>
      </c>
      <c r="M22" s="37">
        <f t="shared" si="2"/>
        <v>17058.333000000006</v>
      </c>
      <c r="N22" s="37">
        <f t="shared" si="2"/>
        <v>0</v>
      </c>
      <c r="O22" s="203">
        <f t="shared" si="2"/>
        <v>-24754.307000000179</v>
      </c>
      <c r="P22" s="211">
        <f t="shared" si="2"/>
        <v>-9127.5970000000034</v>
      </c>
      <c r="Q22" s="212">
        <f t="shared" si="2"/>
        <v>145131.76600000003</v>
      </c>
      <c r="R22" s="211">
        <f t="shared" si="2"/>
        <v>-159874.28599999993</v>
      </c>
      <c r="S22" s="211">
        <f t="shared" si="2"/>
        <v>0</v>
      </c>
      <c r="T22" s="203">
        <f t="shared" ref="T22:AC22" si="3">SUM(T13:T21)</f>
        <v>-400991.36100000003</v>
      </c>
      <c r="U22" s="203">
        <f t="shared" si="3"/>
        <v>406398.17100000003</v>
      </c>
      <c r="V22" s="211">
        <f t="shared" si="3"/>
        <v>145807</v>
      </c>
      <c r="W22" s="211">
        <f t="shared" si="3"/>
        <v>143088.10499999992</v>
      </c>
      <c r="X22" s="211">
        <f t="shared" si="3"/>
        <v>248235.66899999994</v>
      </c>
      <c r="Y22" s="211">
        <f t="shared" si="3"/>
        <v>0</v>
      </c>
      <c r="Z22" s="203">
        <f t="shared" si="3"/>
        <v>558748.97200000018</v>
      </c>
      <c r="AA22" s="211">
        <f t="shared" si="3"/>
        <v>184791</v>
      </c>
      <c r="AB22" s="211">
        <f t="shared" si="3"/>
        <v>214476</v>
      </c>
      <c r="AC22" s="211">
        <f t="shared" si="3"/>
        <v>57040</v>
      </c>
    </row>
    <row r="23" spans="1:30" s="26" customFormat="1" ht="12.75">
      <c r="A23" s="4"/>
      <c r="B23" s="303"/>
      <c r="C23" s="297"/>
      <c r="D23" s="297"/>
      <c r="E23" s="331"/>
      <c r="F23" s="39"/>
      <c r="G23" s="39"/>
      <c r="H23" s="39"/>
      <c r="I23" s="39"/>
      <c r="J23" s="204"/>
      <c r="K23" s="39"/>
      <c r="L23" s="39"/>
      <c r="M23" s="39"/>
      <c r="N23" s="39"/>
      <c r="O23" s="204"/>
      <c r="P23" s="213"/>
      <c r="Q23" s="214"/>
      <c r="R23" s="213"/>
      <c r="S23" s="213"/>
      <c r="T23" s="204"/>
      <c r="U23" s="204"/>
      <c r="V23" s="213"/>
      <c r="W23" s="213"/>
      <c r="X23" s="213"/>
      <c r="Y23" s="213"/>
      <c r="Z23" s="204"/>
      <c r="AA23" s="210"/>
      <c r="AB23" s="210"/>
      <c r="AC23" s="210"/>
    </row>
    <row r="24" spans="1:30" s="40" customFormat="1" ht="12.75">
      <c r="A24" s="15"/>
      <c r="B24" s="298" t="s">
        <v>184</v>
      </c>
      <c r="C24" s="297"/>
      <c r="D24" s="297"/>
      <c r="E24" s="331" t="s">
        <v>116</v>
      </c>
      <c r="F24" s="39">
        <v>15970794</v>
      </c>
      <c r="G24" s="39">
        <v>7525001</v>
      </c>
      <c r="H24" s="39">
        <v>268039357</v>
      </c>
      <c r="I24" s="39"/>
      <c r="J24" s="202">
        <v>469508.88900000002</v>
      </c>
      <c r="K24" s="35">
        <v>3019.9740000000002</v>
      </c>
      <c r="L24" s="35">
        <v>-5936.9459999999999</v>
      </c>
      <c r="M24" s="35">
        <v>-5068.3100000000004</v>
      </c>
      <c r="N24" s="35">
        <v>0</v>
      </c>
      <c r="O24" s="202">
        <v>-12894.441000000001</v>
      </c>
      <c r="P24" s="209">
        <v>-25638.226999999999</v>
      </c>
      <c r="Q24" s="209">
        <v>44591.396999999997</v>
      </c>
      <c r="R24" s="209">
        <v>64118.550999999999</v>
      </c>
      <c r="S24" s="209">
        <v>0</v>
      </c>
      <c r="T24" s="202">
        <v>67182.98</v>
      </c>
      <c r="U24" s="206">
        <v>67054.683000000005</v>
      </c>
      <c r="V24" s="210">
        <v>-21332</v>
      </c>
      <c r="W24" s="210">
        <v>22996.455000000002</v>
      </c>
      <c r="X24" s="210">
        <v>-22250.319</v>
      </c>
      <c r="Y24" s="209">
        <v>0</v>
      </c>
      <c r="Z24" s="206">
        <v>-38319.521000000001</v>
      </c>
      <c r="AA24" s="210">
        <v>3368</v>
      </c>
      <c r="AB24" s="210">
        <v>-1183</v>
      </c>
      <c r="AC24" s="210">
        <v>-3687</v>
      </c>
      <c r="AD24" s="26"/>
    </row>
    <row r="25" spans="1:30" s="26" customFormat="1" ht="12.75">
      <c r="A25" s="4"/>
      <c r="B25" s="300" t="s">
        <v>185</v>
      </c>
      <c r="C25" s="294"/>
      <c r="D25" s="294"/>
      <c r="E25" s="331" t="s">
        <v>116</v>
      </c>
      <c r="F25" s="34">
        <v>20551679</v>
      </c>
      <c r="G25" s="34">
        <v>14531100</v>
      </c>
      <c r="H25" s="34">
        <v>17357111</v>
      </c>
      <c r="I25" s="34"/>
      <c r="J25" s="202">
        <v>172979.47399999999</v>
      </c>
      <c r="K25" s="35">
        <v>23991.792000000001</v>
      </c>
      <c r="L25" s="35">
        <v>26741.796999999999</v>
      </c>
      <c r="M25" s="35">
        <v>92158.025999999998</v>
      </c>
      <c r="N25" s="35">
        <v>0</v>
      </c>
      <c r="O25" s="202">
        <v>167891.68799999999</v>
      </c>
      <c r="P25" s="209">
        <v>27307.576000000001</v>
      </c>
      <c r="Q25" s="209">
        <v>29533.808000000001</v>
      </c>
      <c r="R25" s="209">
        <v>33130.620000000003</v>
      </c>
      <c r="S25" s="209">
        <v>0</v>
      </c>
      <c r="T25" s="202">
        <v>121735.274</v>
      </c>
      <c r="U25" s="206">
        <v>122574</v>
      </c>
      <c r="V25" s="210">
        <v>30309</v>
      </c>
      <c r="W25" s="210">
        <v>81045.153000000006</v>
      </c>
      <c r="X25" s="210">
        <v>27970.330999999998</v>
      </c>
      <c r="Y25" s="209">
        <v>0</v>
      </c>
      <c r="Z25" s="206">
        <v>161026.89199999999</v>
      </c>
      <c r="AA25" s="210">
        <v>29606</v>
      </c>
      <c r="AB25" s="210">
        <v>32190</v>
      </c>
      <c r="AC25" s="210">
        <v>32178</v>
      </c>
      <c r="AD25" s="40"/>
    </row>
    <row r="26" spans="1:30" s="26" customFormat="1" ht="12.75">
      <c r="A26" s="4"/>
      <c r="B26" s="300" t="s">
        <v>186</v>
      </c>
      <c r="C26" s="294"/>
      <c r="D26" s="294"/>
      <c r="E26" s="331" t="s">
        <v>116</v>
      </c>
      <c r="F26" s="34">
        <v>-43955796</v>
      </c>
      <c r="G26" s="34">
        <v>-37460460</v>
      </c>
      <c r="H26" s="34">
        <v>-51113934</v>
      </c>
      <c r="I26" s="34"/>
      <c r="J26" s="202">
        <v>-198337.046</v>
      </c>
      <c r="K26" s="35">
        <v>-55917.120000000003</v>
      </c>
      <c r="L26" s="35">
        <v>-55535.493000000002</v>
      </c>
      <c r="M26" s="35">
        <v>-56321.928</v>
      </c>
      <c r="N26" s="35">
        <v>0</v>
      </c>
      <c r="O26" s="202">
        <v>-230383.35399999999</v>
      </c>
      <c r="P26" s="209">
        <v>-59678.146000000001</v>
      </c>
      <c r="Q26" s="209">
        <v>-81136.092999999993</v>
      </c>
      <c r="R26" s="209">
        <v>-73561.245999999999</v>
      </c>
      <c r="S26" s="209">
        <v>0</v>
      </c>
      <c r="T26" s="202">
        <v>-294897.46399999998</v>
      </c>
      <c r="U26" s="206">
        <v>-306356</v>
      </c>
      <c r="V26" s="210">
        <v>-80299</v>
      </c>
      <c r="W26" s="210">
        <v>-197226.22899999999</v>
      </c>
      <c r="X26" s="210">
        <v>-74539.042000000001</v>
      </c>
      <c r="Y26" s="209">
        <v>0</v>
      </c>
      <c r="Z26" s="206">
        <v>-427655.20500000002</v>
      </c>
      <c r="AA26" s="210">
        <v>-85393</v>
      </c>
      <c r="AB26" s="210">
        <v>-75454</v>
      </c>
      <c r="AC26" s="210">
        <v>-84891</v>
      </c>
    </row>
    <row r="27" spans="1:30" s="26" customFormat="1" ht="12.75">
      <c r="A27" s="4"/>
      <c r="B27" s="300" t="s">
        <v>187</v>
      </c>
      <c r="C27" s="294"/>
      <c r="D27" s="294"/>
      <c r="E27" s="331" t="s">
        <v>116</v>
      </c>
      <c r="F27" s="34">
        <v>0</v>
      </c>
      <c r="G27" s="34"/>
      <c r="H27" s="34">
        <v>0</v>
      </c>
      <c r="I27" s="34"/>
      <c r="J27" s="202">
        <v>-9342.1980000000003</v>
      </c>
      <c r="K27" s="35">
        <v>0</v>
      </c>
      <c r="L27" s="35">
        <v>0</v>
      </c>
      <c r="M27" s="35">
        <v>0</v>
      </c>
      <c r="N27" s="35">
        <v>0</v>
      </c>
      <c r="O27" s="202">
        <v>-5503.3789999999999</v>
      </c>
      <c r="P27" s="209">
        <v>14686.162</v>
      </c>
      <c r="Q27" s="209">
        <v>0</v>
      </c>
      <c r="R27" s="209">
        <v>0</v>
      </c>
      <c r="S27" s="209">
        <v>0</v>
      </c>
      <c r="T27" s="202">
        <v>14845.359</v>
      </c>
      <c r="U27" s="206">
        <v>14845.359</v>
      </c>
      <c r="V27" s="210">
        <v>0</v>
      </c>
      <c r="W27" s="210">
        <v>0</v>
      </c>
      <c r="X27" s="210">
        <v>0</v>
      </c>
      <c r="Y27" s="209">
        <v>0</v>
      </c>
      <c r="Z27" s="206">
        <v>0</v>
      </c>
      <c r="AA27" s="210">
        <v>0</v>
      </c>
      <c r="AB27" s="210">
        <v>0</v>
      </c>
      <c r="AC27" s="210">
        <v>0</v>
      </c>
    </row>
    <row r="28" spans="1:30" s="26" customFormat="1" ht="12.75">
      <c r="A28" s="4"/>
      <c r="B28" s="300" t="s">
        <v>188</v>
      </c>
      <c r="C28" s="294"/>
      <c r="D28" s="294"/>
      <c r="E28" s="331" t="s">
        <v>116</v>
      </c>
      <c r="F28" s="34">
        <v>0</v>
      </c>
      <c r="G28" s="34"/>
      <c r="H28" s="34">
        <v>0</v>
      </c>
      <c r="I28" s="34"/>
      <c r="J28" s="202">
        <v>-85.744</v>
      </c>
      <c r="K28" s="35">
        <v>0</v>
      </c>
      <c r="L28" s="35">
        <v>0</v>
      </c>
      <c r="M28" s="35">
        <v>0</v>
      </c>
      <c r="N28" s="35">
        <v>0</v>
      </c>
      <c r="O28" s="202">
        <v>-92.600999999999999</v>
      </c>
      <c r="P28" s="209">
        <v>0</v>
      </c>
      <c r="Q28" s="209">
        <v>0</v>
      </c>
      <c r="R28" s="209">
        <v>0</v>
      </c>
      <c r="S28" s="209">
        <v>0</v>
      </c>
      <c r="T28" s="202">
        <v>-67.593999999999994</v>
      </c>
      <c r="U28" s="206">
        <v>-67.593999999999994</v>
      </c>
      <c r="V28" s="210">
        <v>0</v>
      </c>
      <c r="W28" s="210">
        <v>0</v>
      </c>
      <c r="X28" s="210">
        <v>0</v>
      </c>
      <c r="Y28" s="209">
        <v>0</v>
      </c>
      <c r="Z28" s="206">
        <v>-168.37799999999999</v>
      </c>
      <c r="AA28" s="210">
        <v>0</v>
      </c>
      <c r="AB28" s="210">
        <v>0</v>
      </c>
      <c r="AC28" s="210">
        <v>0</v>
      </c>
    </row>
    <row r="29" spans="1:30" s="26" customFormat="1" ht="12.75">
      <c r="A29" s="4"/>
      <c r="B29" s="300" t="s">
        <v>189</v>
      </c>
      <c r="C29" s="294"/>
      <c r="D29" s="294"/>
      <c r="E29" s="331" t="s">
        <v>116</v>
      </c>
      <c r="F29" s="34">
        <v>0</v>
      </c>
      <c r="G29" s="34"/>
      <c r="H29" s="34">
        <v>-11025736</v>
      </c>
      <c r="I29" s="34"/>
      <c r="J29" s="202">
        <v>-10969.791999999999</v>
      </c>
      <c r="K29" s="35">
        <v>0</v>
      </c>
      <c r="L29" s="35">
        <v>0</v>
      </c>
      <c r="M29" s="35">
        <v>0</v>
      </c>
      <c r="N29" s="35">
        <v>0</v>
      </c>
      <c r="O29" s="202">
        <v>-1346.4469999999999</v>
      </c>
      <c r="P29" s="209">
        <v>0</v>
      </c>
      <c r="Q29" s="209">
        <v>0</v>
      </c>
      <c r="R29" s="209">
        <v>0</v>
      </c>
      <c r="S29" s="209">
        <v>0</v>
      </c>
      <c r="T29" s="202">
        <v>0</v>
      </c>
      <c r="U29" s="206">
        <v>0</v>
      </c>
      <c r="V29" s="210">
        <v>0</v>
      </c>
      <c r="W29" s="210">
        <v>0</v>
      </c>
      <c r="X29" s="210">
        <v>0</v>
      </c>
      <c r="Y29" s="209">
        <v>0</v>
      </c>
      <c r="Z29" s="206">
        <v>0</v>
      </c>
      <c r="AA29" s="210">
        <v>0</v>
      </c>
      <c r="AB29" s="210">
        <v>0</v>
      </c>
      <c r="AC29" s="210">
        <v>0</v>
      </c>
    </row>
    <row r="30" spans="1:30" s="26" customFormat="1" ht="12.75">
      <c r="A30" s="4"/>
      <c r="B30" s="300" t="s">
        <v>190</v>
      </c>
      <c r="C30" s="294"/>
      <c r="D30" s="294"/>
      <c r="E30" s="331" t="s">
        <v>116</v>
      </c>
      <c r="F30" s="34">
        <v>0</v>
      </c>
      <c r="G30" s="34">
        <v>-400819</v>
      </c>
      <c r="H30" s="34">
        <v>0</v>
      </c>
      <c r="I30" s="34"/>
      <c r="J30" s="202">
        <v>0</v>
      </c>
      <c r="K30" s="35">
        <v>0</v>
      </c>
      <c r="L30" s="35">
        <v>0</v>
      </c>
      <c r="M30" s="35">
        <v>0</v>
      </c>
      <c r="N30" s="35">
        <v>0</v>
      </c>
      <c r="O30" s="202">
        <v>0</v>
      </c>
      <c r="P30" s="209">
        <v>0</v>
      </c>
      <c r="Q30" s="209">
        <v>-3249.2919999999999</v>
      </c>
      <c r="R30" s="209">
        <v>0</v>
      </c>
      <c r="S30" s="209">
        <v>0</v>
      </c>
      <c r="T30" s="202">
        <v>0</v>
      </c>
      <c r="U30" s="206">
        <v>0</v>
      </c>
      <c r="V30" s="210">
        <v>0</v>
      </c>
      <c r="W30" s="210">
        <v>3249.3020000000001</v>
      </c>
      <c r="X30" s="210">
        <v>15109.6</v>
      </c>
      <c r="Y30" s="209">
        <v>0</v>
      </c>
      <c r="Z30" s="206">
        <v>18358.901999999998</v>
      </c>
      <c r="AA30" s="210">
        <v>17481</v>
      </c>
      <c r="AB30" s="210">
        <v>0</v>
      </c>
      <c r="AC30" s="210">
        <v>0</v>
      </c>
    </row>
    <row r="31" spans="1:30" s="26" customFormat="1" ht="12.75">
      <c r="A31" s="4"/>
      <c r="B31" s="300" t="s">
        <v>191</v>
      </c>
      <c r="C31" s="294"/>
      <c r="D31" s="294"/>
      <c r="E31" s="331" t="s">
        <v>116</v>
      </c>
      <c r="F31" s="34">
        <v>47883166</v>
      </c>
      <c r="G31" s="34">
        <v>58984065</v>
      </c>
      <c r="H31" s="34">
        <v>-10487652</v>
      </c>
      <c r="I31" s="34"/>
      <c r="J31" s="202">
        <v>112807.416</v>
      </c>
      <c r="K31" s="35">
        <v>50044.214999999997</v>
      </c>
      <c r="L31" s="35">
        <v>51915.601999999999</v>
      </c>
      <c r="M31" s="35">
        <v>17552.855</v>
      </c>
      <c r="N31" s="35">
        <v>0</v>
      </c>
      <c r="O31" s="202">
        <v>270190.99</v>
      </c>
      <c r="P31" s="209">
        <v>85915.206999999995</v>
      </c>
      <c r="Q31" s="209">
        <v>93545.358999999997</v>
      </c>
      <c r="R31" s="209">
        <v>105429.398</v>
      </c>
      <c r="S31" s="209">
        <v>0</v>
      </c>
      <c r="T31" s="202">
        <v>414565.23599999998</v>
      </c>
      <c r="U31" s="206">
        <v>414950</v>
      </c>
      <c r="V31" s="210">
        <v>164694</v>
      </c>
      <c r="W31" s="210">
        <v>172625</v>
      </c>
      <c r="X31" s="210">
        <v>195597.85200000001</v>
      </c>
      <c r="Y31" s="209">
        <v>0</v>
      </c>
      <c r="Z31" s="206">
        <v>697326.15700000001</v>
      </c>
      <c r="AA31" s="210">
        <v>219022</v>
      </c>
      <c r="AB31" s="210">
        <v>226228</v>
      </c>
      <c r="AC31" s="210">
        <v>193255</v>
      </c>
    </row>
    <row r="32" spans="1:30" s="26" customFormat="1" ht="12.75">
      <c r="A32" s="4"/>
      <c r="B32" s="36" t="s">
        <v>192</v>
      </c>
      <c r="C32" s="27"/>
      <c r="D32" s="27"/>
      <c r="E32" s="191" t="s">
        <v>116</v>
      </c>
      <c r="F32" s="37">
        <f t="shared" ref="F32:S32" si="4">SUM(F22:F31)</f>
        <v>-76859284</v>
      </c>
      <c r="G32" s="37">
        <f t="shared" si="4"/>
        <v>503732</v>
      </c>
      <c r="H32" s="37">
        <f t="shared" si="4"/>
        <v>158777571</v>
      </c>
      <c r="I32" s="37">
        <f t="shared" si="4"/>
        <v>0</v>
      </c>
      <c r="J32" s="203">
        <f t="shared" si="4"/>
        <v>52976.615999999973</v>
      </c>
      <c r="K32" s="37">
        <f t="shared" si="4"/>
        <v>-91338.545999999973</v>
      </c>
      <c r="L32" s="37">
        <f t="shared" si="4"/>
        <v>26372.339999999982</v>
      </c>
      <c r="M32" s="37">
        <f t="shared" si="4"/>
        <v>65378.975999999995</v>
      </c>
      <c r="N32" s="37">
        <f t="shared" si="4"/>
        <v>0</v>
      </c>
      <c r="O32" s="203">
        <f t="shared" si="4"/>
        <v>163108.1489999998</v>
      </c>
      <c r="P32" s="211">
        <f t="shared" si="4"/>
        <v>33464.974999999991</v>
      </c>
      <c r="Q32" s="212">
        <f t="shared" si="4"/>
        <v>228416.94500000004</v>
      </c>
      <c r="R32" s="211">
        <f t="shared" si="4"/>
        <v>-30756.962999999916</v>
      </c>
      <c r="S32" s="211">
        <f t="shared" si="4"/>
        <v>0</v>
      </c>
      <c r="T32" s="203">
        <f>SUM(T22:T31)</f>
        <v>-77627.570000000007</v>
      </c>
      <c r="U32" s="203">
        <f>SUM(U22:U31)</f>
        <v>719398.61900000006</v>
      </c>
      <c r="V32" s="211">
        <f>SUM(V22:V31)</f>
        <v>239179</v>
      </c>
      <c r="W32" s="211">
        <v>225777</v>
      </c>
      <c r="X32" s="211">
        <f t="shared" ref="X32:AC32" si="5">SUM(X22:X31)</f>
        <v>390124.09100000001</v>
      </c>
      <c r="Y32" s="211">
        <f t="shared" si="5"/>
        <v>0</v>
      </c>
      <c r="Z32" s="203">
        <f t="shared" si="5"/>
        <v>969317.81900000013</v>
      </c>
      <c r="AA32" s="211">
        <f t="shared" si="5"/>
        <v>368875</v>
      </c>
      <c r="AB32" s="211">
        <f t="shared" si="5"/>
        <v>396257</v>
      </c>
      <c r="AC32" s="211">
        <f t="shared" si="5"/>
        <v>193895</v>
      </c>
    </row>
    <row r="33" spans="1:30" s="26" customFormat="1" ht="12.75">
      <c r="A33" s="4"/>
      <c r="B33" s="303"/>
      <c r="C33" s="297"/>
      <c r="D33" s="297"/>
      <c r="E33" s="331"/>
      <c r="F33" s="39"/>
      <c r="G33" s="39"/>
      <c r="H33" s="39"/>
      <c r="I33" s="39"/>
      <c r="J33" s="204"/>
      <c r="K33" s="39"/>
      <c r="L33" s="39"/>
      <c r="M33" s="39"/>
      <c r="N33" s="39"/>
      <c r="O33" s="204"/>
      <c r="P33" s="213"/>
      <c r="Q33" s="214"/>
      <c r="R33" s="213"/>
      <c r="S33" s="213"/>
      <c r="T33" s="204"/>
      <c r="U33" s="204"/>
      <c r="V33" s="213"/>
      <c r="W33" s="213"/>
      <c r="X33" s="213"/>
      <c r="Y33" s="213"/>
      <c r="Z33" s="204"/>
      <c r="AA33" s="210"/>
      <c r="AB33" s="210"/>
      <c r="AC33" s="210"/>
    </row>
    <row r="34" spans="1:30" s="40" customFormat="1" ht="12.75">
      <c r="A34" s="15"/>
      <c r="B34" s="16" t="s">
        <v>193</v>
      </c>
      <c r="C34" s="41"/>
      <c r="D34" s="41"/>
      <c r="E34" s="192" t="s">
        <v>116</v>
      </c>
      <c r="F34" s="42">
        <v>-29895608</v>
      </c>
      <c r="G34" s="42">
        <v>-27037206</v>
      </c>
      <c r="H34" s="42">
        <v>-97298882</v>
      </c>
      <c r="I34" s="185"/>
      <c r="J34" s="205">
        <v>-231527.69</v>
      </c>
      <c r="K34" s="186">
        <v>-35906.332000000002</v>
      </c>
      <c r="L34" s="186">
        <v>-31316.467000000001</v>
      </c>
      <c r="M34" s="186">
        <v>-46394.521000000001</v>
      </c>
      <c r="N34" s="186">
        <v>0</v>
      </c>
      <c r="O34" s="205">
        <v>-163791.13699999999</v>
      </c>
      <c r="P34" s="215">
        <v>-32861.097000000002</v>
      </c>
      <c r="Q34" s="215">
        <v>-57461.752</v>
      </c>
      <c r="R34" s="215">
        <v>-52436.178999999996</v>
      </c>
      <c r="S34" s="215">
        <v>0</v>
      </c>
      <c r="T34" s="205">
        <v>-192029.80300000001</v>
      </c>
      <c r="U34" s="216">
        <v>-190285</v>
      </c>
      <c r="V34" s="217">
        <v>-41018</v>
      </c>
      <c r="W34" s="217">
        <v>-67792.769</v>
      </c>
      <c r="X34" s="217">
        <v>-95551.936000000002</v>
      </c>
      <c r="Y34" s="215">
        <v>0</v>
      </c>
      <c r="Z34" s="216">
        <v>-279259.65700000001</v>
      </c>
      <c r="AA34" s="217">
        <v>-59681</v>
      </c>
      <c r="AB34" s="213">
        <v>-83053</v>
      </c>
      <c r="AC34" s="213">
        <v>-21946</v>
      </c>
      <c r="AD34" s="26"/>
    </row>
    <row r="35" spans="1:30" s="26" customFormat="1" ht="12.75">
      <c r="A35" s="4"/>
      <c r="B35" s="43" t="s">
        <v>194</v>
      </c>
      <c r="C35" s="294"/>
      <c r="D35" s="294"/>
      <c r="E35" s="295" t="s">
        <v>116</v>
      </c>
      <c r="F35" s="34">
        <f>SUM(F32:F34)</f>
        <v>-106754892</v>
      </c>
      <c r="G35" s="34">
        <f>SUM(G32:G34)</f>
        <v>-26533474</v>
      </c>
      <c r="H35" s="34">
        <f>SUM(H32:H34)</f>
        <v>61478689</v>
      </c>
      <c r="I35" s="34">
        <f>SUM(I32:I34)</f>
        <v>0</v>
      </c>
      <c r="J35" s="206">
        <f t="shared" ref="J35:S35" si="6">SUM(J32:J34)</f>
        <v>-178551.07400000002</v>
      </c>
      <c r="K35" s="34">
        <f t="shared" si="6"/>
        <v>-127244.87799999997</v>
      </c>
      <c r="L35" s="34">
        <f t="shared" si="6"/>
        <v>-4944.1270000000186</v>
      </c>
      <c r="M35" s="34">
        <f t="shared" si="6"/>
        <v>18984.454999999994</v>
      </c>
      <c r="N35" s="34">
        <f t="shared" si="6"/>
        <v>0</v>
      </c>
      <c r="O35" s="206">
        <f t="shared" si="6"/>
        <v>-682.98800000018673</v>
      </c>
      <c r="P35" s="210">
        <f t="shared" si="6"/>
        <v>603.8779999999897</v>
      </c>
      <c r="Q35" s="218">
        <f t="shared" si="6"/>
        <v>170955.19300000003</v>
      </c>
      <c r="R35" s="210">
        <f t="shared" si="6"/>
        <v>-83193.141999999905</v>
      </c>
      <c r="S35" s="210">
        <f t="shared" si="6"/>
        <v>0</v>
      </c>
      <c r="T35" s="206">
        <f t="shared" ref="T35:AC35" si="7">SUM(T32:T34)</f>
        <v>-269657.37300000002</v>
      </c>
      <c r="U35" s="206">
        <f t="shared" si="7"/>
        <v>529113.61900000006</v>
      </c>
      <c r="V35" s="210">
        <f t="shared" si="7"/>
        <v>198161</v>
      </c>
      <c r="W35" s="210">
        <f t="shared" si="7"/>
        <v>157984.231</v>
      </c>
      <c r="X35" s="210">
        <f t="shared" si="7"/>
        <v>294572.15500000003</v>
      </c>
      <c r="Y35" s="210">
        <f t="shared" si="7"/>
        <v>0</v>
      </c>
      <c r="Z35" s="206">
        <f t="shared" si="7"/>
        <v>690058.16200000013</v>
      </c>
      <c r="AA35" s="210">
        <f t="shared" si="7"/>
        <v>309194</v>
      </c>
      <c r="AB35" s="219">
        <f t="shared" si="7"/>
        <v>313204</v>
      </c>
      <c r="AC35" s="219">
        <f t="shared" si="7"/>
        <v>171949</v>
      </c>
      <c r="AD35" s="40"/>
    </row>
    <row r="36" spans="1:30" s="26" customFormat="1" ht="12.75">
      <c r="A36" s="4"/>
      <c r="B36" s="43"/>
      <c r="C36" s="294"/>
      <c r="D36" s="294"/>
      <c r="E36" s="295"/>
      <c r="F36" s="34"/>
      <c r="G36" s="34"/>
      <c r="H36" s="34"/>
      <c r="I36" s="34"/>
      <c r="J36" s="206"/>
      <c r="K36" s="34"/>
      <c r="L36" s="34"/>
      <c r="M36" s="34"/>
      <c r="N36" s="34"/>
      <c r="O36" s="206"/>
      <c r="P36" s="210"/>
      <c r="Q36" s="218"/>
      <c r="R36" s="210"/>
      <c r="S36" s="210"/>
      <c r="T36" s="206"/>
      <c r="U36" s="206"/>
      <c r="V36" s="210"/>
      <c r="W36" s="210"/>
      <c r="X36" s="210"/>
      <c r="Y36" s="210"/>
      <c r="Z36" s="206"/>
      <c r="AA36" s="210"/>
      <c r="AB36" s="210"/>
      <c r="AC36" s="210"/>
    </row>
    <row r="37" spans="1:30" s="26" customFormat="1" ht="12.75">
      <c r="A37" s="4"/>
      <c r="B37" s="43" t="s">
        <v>195</v>
      </c>
      <c r="C37" s="294"/>
      <c r="D37" s="294"/>
      <c r="E37" s="295"/>
      <c r="F37" s="34"/>
      <c r="G37" s="34"/>
      <c r="H37" s="34"/>
      <c r="I37" s="34"/>
      <c r="J37" s="206"/>
      <c r="K37" s="34"/>
      <c r="L37" s="34"/>
      <c r="M37" s="34"/>
      <c r="N37" s="34"/>
      <c r="O37" s="206"/>
      <c r="P37" s="210"/>
      <c r="Q37" s="218"/>
      <c r="R37" s="210"/>
      <c r="S37" s="210"/>
      <c r="T37" s="206"/>
      <c r="U37" s="206"/>
      <c r="V37" s="210"/>
      <c r="W37" s="210"/>
      <c r="X37" s="210"/>
      <c r="Y37" s="210"/>
      <c r="Z37" s="206"/>
      <c r="AA37" s="210"/>
      <c r="AB37" s="210"/>
      <c r="AC37" s="210"/>
    </row>
    <row r="38" spans="1:30" s="26" customFormat="1" ht="12.75">
      <c r="A38" s="4"/>
      <c r="B38" s="300" t="s">
        <v>196</v>
      </c>
      <c r="C38" s="294"/>
      <c r="D38" s="294"/>
      <c r="E38" s="295" t="s">
        <v>116</v>
      </c>
      <c r="F38" s="34">
        <v>113835296</v>
      </c>
      <c r="G38" s="34">
        <v>95210752</v>
      </c>
      <c r="H38" s="34">
        <v>72704481</v>
      </c>
      <c r="I38" s="34"/>
      <c r="J38" s="202">
        <v>673234.09499999997</v>
      </c>
      <c r="K38" s="35">
        <v>158605.57800000001</v>
      </c>
      <c r="L38" s="35">
        <v>78062.888000000006</v>
      </c>
      <c r="M38" s="35">
        <v>93756.866999999998</v>
      </c>
      <c r="N38" s="35">
        <v>0</v>
      </c>
      <c r="O38" s="202">
        <v>360854.03100000002</v>
      </c>
      <c r="P38" s="209">
        <v>102358.682</v>
      </c>
      <c r="Q38" s="209">
        <v>-1383.174</v>
      </c>
      <c r="R38" s="209">
        <v>252829.818</v>
      </c>
      <c r="S38" s="209">
        <v>0</v>
      </c>
      <c r="T38" s="202">
        <v>789183.40399999998</v>
      </c>
      <c r="U38" s="206">
        <v>-3666</v>
      </c>
      <c r="V38" s="210">
        <v>6050</v>
      </c>
      <c r="W38" s="210">
        <v>-2488.17</v>
      </c>
      <c r="X38" s="210">
        <v>-6052.6850000000004</v>
      </c>
      <c r="Y38" s="209">
        <v>0</v>
      </c>
      <c r="Z38" s="206">
        <v>3452.7919999999999</v>
      </c>
      <c r="AA38" s="210">
        <v>6</v>
      </c>
      <c r="AB38" s="210">
        <v>0</v>
      </c>
      <c r="AC38" s="210">
        <v>0</v>
      </c>
    </row>
    <row r="39" spans="1:30" s="26" customFormat="1" ht="12.75">
      <c r="A39" s="4"/>
      <c r="B39" s="304" t="s">
        <v>197</v>
      </c>
      <c r="C39" s="302"/>
      <c r="D39" s="302"/>
      <c r="E39" s="114" t="s">
        <v>116</v>
      </c>
      <c r="F39" s="44">
        <f>SUM(F35:F38)</f>
        <v>7080404</v>
      </c>
      <c r="G39" s="44">
        <f>SUM(G35:G38)</f>
        <v>68677278</v>
      </c>
      <c r="H39" s="44">
        <f>SUM(H35:H38)</f>
        <v>134183170</v>
      </c>
      <c r="I39" s="44">
        <f>SUM(I35:I38)</f>
        <v>0</v>
      </c>
      <c r="J39" s="207">
        <f t="shared" ref="J39:S39" si="8">SUM(J35:J38)</f>
        <v>494683.02099999995</v>
      </c>
      <c r="K39" s="44">
        <f t="shared" si="8"/>
        <v>31360.700000000041</v>
      </c>
      <c r="L39" s="44">
        <f t="shared" si="8"/>
        <v>73118.760999999984</v>
      </c>
      <c r="M39" s="44">
        <f t="shared" si="8"/>
        <v>112741.32199999999</v>
      </c>
      <c r="N39" s="44">
        <f t="shared" si="8"/>
        <v>0</v>
      </c>
      <c r="O39" s="207">
        <f t="shared" si="8"/>
        <v>360171.04299999983</v>
      </c>
      <c r="P39" s="220">
        <f t="shared" si="8"/>
        <v>102962.56</v>
      </c>
      <c r="Q39" s="221">
        <f t="shared" si="8"/>
        <v>169572.01900000003</v>
      </c>
      <c r="R39" s="220">
        <f t="shared" si="8"/>
        <v>169636.67600000009</v>
      </c>
      <c r="S39" s="220">
        <f t="shared" si="8"/>
        <v>0</v>
      </c>
      <c r="T39" s="207">
        <f t="shared" ref="T39:AC39" si="9">SUM(T35:T38)</f>
        <v>519526.03099999996</v>
      </c>
      <c r="U39" s="207">
        <f t="shared" si="9"/>
        <v>525447.61900000006</v>
      </c>
      <c r="V39" s="220">
        <f t="shared" si="9"/>
        <v>204211</v>
      </c>
      <c r="W39" s="220">
        <f t="shared" si="9"/>
        <v>155496.06099999999</v>
      </c>
      <c r="X39" s="220">
        <f t="shared" si="9"/>
        <v>288519.47000000003</v>
      </c>
      <c r="Y39" s="220">
        <f t="shared" si="9"/>
        <v>0</v>
      </c>
      <c r="Z39" s="207">
        <f t="shared" si="9"/>
        <v>693510.95400000014</v>
      </c>
      <c r="AA39" s="220">
        <f t="shared" si="9"/>
        <v>309200</v>
      </c>
      <c r="AB39" s="220">
        <f t="shared" si="9"/>
        <v>313204</v>
      </c>
      <c r="AC39" s="220">
        <f t="shared" si="9"/>
        <v>171949</v>
      </c>
    </row>
    <row r="40" spans="1:30">
      <c r="J40" s="208"/>
      <c r="R40" s="26"/>
      <c r="AC40" s="26"/>
    </row>
    <row r="43" spans="1:30">
      <c r="B43" s="400" t="s">
        <v>198</v>
      </c>
      <c r="C43" s="400"/>
      <c r="D43" s="400"/>
      <c r="E43" s="400"/>
      <c r="F43" s="400"/>
      <c r="G43" s="400"/>
      <c r="H43" s="400"/>
      <c r="I43" s="400"/>
    </row>
    <row r="44" spans="1:30">
      <c r="B44" s="400"/>
      <c r="C44" s="400"/>
      <c r="D44" s="400"/>
      <c r="E44" s="400"/>
      <c r="F44" s="400"/>
      <c r="G44" s="400"/>
      <c r="H44" s="400"/>
      <c r="I44" s="400"/>
    </row>
    <row r="45" spans="1:30" ht="22.5" customHeight="1">
      <c r="B45" s="400"/>
      <c r="C45" s="400"/>
      <c r="D45" s="400"/>
      <c r="E45" s="400"/>
      <c r="F45" s="400"/>
      <c r="G45" s="400"/>
      <c r="H45" s="400"/>
      <c r="I45" s="400"/>
    </row>
  </sheetData>
  <mergeCells count="3">
    <mergeCell ref="B17:D17"/>
    <mergeCell ref="B19:D19"/>
    <mergeCell ref="B43:I45"/>
  </mergeCells>
  <pageMargins left="0.25" right="0.25" top="0.75" bottom="0.75" header="0.3" footer="0.3"/>
  <pageSetup paperSize="9" scale="80" orientation="landscape" r:id="rId1"/>
  <ignoredErrors>
    <ignoredError sqref="O13 J13 N35:N37 N32:N33 N22:N23 N13:N14 N39 S13:S14 S22:S23 S32:S33 S35:S37" formulaRange="1"/>
    <ignoredError sqref="G1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5"/>
  <sheetViews>
    <sheetView showGridLines="0" zoomScale="80" zoomScaleNormal="80" workbookViewId="0">
      <selection activeCell="N10" sqref="N10"/>
    </sheetView>
  </sheetViews>
  <sheetFormatPr defaultColWidth="8.7109375" defaultRowHeight="15" outlineLevelCol="1"/>
  <cols>
    <col min="1" max="1" width="3" style="294" customWidth="1"/>
    <col min="2" max="2" width="3.7109375" style="300" customWidth="1"/>
    <col min="3" max="3" width="47.28515625" style="294" customWidth="1"/>
    <col min="4" max="4" width="39.28515625" style="294" customWidth="1"/>
    <col min="5" max="5" width="16.7109375" style="297" customWidth="1"/>
    <col min="6" max="6" width="13" style="293" customWidth="1"/>
    <col min="7" max="7" width="13" style="294" customWidth="1"/>
    <col min="8" max="10" width="13" style="294" hidden="1" customWidth="1" outlineLevel="1"/>
    <col min="11" max="11" width="23.5703125" style="294" bestFit="1" customWidth="1" collapsed="1"/>
    <col min="12" max="13" width="13" style="294" customWidth="1"/>
    <col min="14" max="16384" width="8.7109375" style="294"/>
  </cols>
  <sheetData>
    <row r="1" spans="1:13" ht="12.75">
      <c r="A1" s="310"/>
      <c r="B1" s="13"/>
      <c r="C1" s="14"/>
      <c r="D1" s="14"/>
      <c r="E1" s="14"/>
      <c r="F1" s="83">
        <v>2017</v>
      </c>
      <c r="G1" s="83">
        <v>2018</v>
      </c>
      <c r="H1" s="318" t="s">
        <v>98</v>
      </c>
      <c r="I1" s="318" t="s">
        <v>99</v>
      </c>
      <c r="J1" s="83">
        <v>2019</v>
      </c>
      <c r="K1" s="83">
        <v>2019</v>
      </c>
      <c r="L1" s="318" t="s">
        <v>26</v>
      </c>
      <c r="M1" s="318" t="s">
        <v>27</v>
      </c>
    </row>
    <row r="2" spans="1:13" ht="12.75">
      <c r="B2" s="294" t="s">
        <v>62</v>
      </c>
      <c r="E2" s="319" t="s">
        <v>63</v>
      </c>
      <c r="F2" s="103">
        <v>54.192638888888901</v>
      </c>
      <c r="G2" s="103">
        <v>71.31</v>
      </c>
      <c r="H2" s="338">
        <v>63.13</v>
      </c>
      <c r="I2" s="189">
        <v>68.861229508196715</v>
      </c>
      <c r="J2" s="296">
        <v>64.209999999999994</v>
      </c>
      <c r="K2" s="296">
        <v>64.209999999999994</v>
      </c>
      <c r="L2" s="294">
        <v>50.7</v>
      </c>
      <c r="M2" s="316">
        <v>29.556229508196722</v>
      </c>
    </row>
    <row r="3" spans="1:13" ht="12.75">
      <c r="B3" s="297" t="s">
        <v>64</v>
      </c>
      <c r="C3" s="297"/>
      <c r="D3" s="297"/>
      <c r="E3" s="319" t="s">
        <v>19</v>
      </c>
      <c r="F3" s="103">
        <v>326.07863013698676</v>
      </c>
      <c r="G3" s="103">
        <v>344.71</v>
      </c>
      <c r="H3" s="316">
        <v>378.04</v>
      </c>
      <c r="I3" s="341">
        <v>379.14</v>
      </c>
      <c r="J3" s="231">
        <v>382.86536986301365</v>
      </c>
      <c r="K3" s="231">
        <v>382.86536986301365</v>
      </c>
      <c r="L3" s="341">
        <v>391.72</v>
      </c>
      <c r="M3" s="341">
        <v>417.69131868131882</v>
      </c>
    </row>
    <row r="4" spans="1:13" ht="12.75">
      <c r="B4" s="16" t="s">
        <v>65</v>
      </c>
      <c r="C4" s="17"/>
      <c r="D4" s="17"/>
      <c r="E4" s="96" t="s">
        <v>19</v>
      </c>
      <c r="F4" s="104">
        <v>332.33</v>
      </c>
      <c r="G4" s="104">
        <v>384.2</v>
      </c>
      <c r="H4" s="317">
        <v>380.04</v>
      </c>
      <c r="I4" s="317">
        <v>380.53</v>
      </c>
      <c r="J4" s="104">
        <v>382.59</v>
      </c>
      <c r="K4" s="104">
        <v>382.59</v>
      </c>
      <c r="L4" s="317">
        <v>447.67</v>
      </c>
      <c r="M4" s="317">
        <v>403.93</v>
      </c>
    </row>
    <row r="7" spans="1:13" ht="18.75">
      <c r="B7" s="20" t="s">
        <v>172</v>
      </c>
    </row>
    <row r="9" spans="1:13">
      <c r="E9" s="35"/>
    </row>
    <row r="10" spans="1:13" ht="12.75">
      <c r="B10" s="23"/>
      <c r="C10" s="14"/>
      <c r="D10" s="14"/>
      <c r="E10" s="14"/>
      <c r="F10" s="83">
        <v>2017</v>
      </c>
      <c r="G10" s="83">
        <v>2018</v>
      </c>
      <c r="H10" s="318" t="s">
        <v>98</v>
      </c>
      <c r="I10" s="318" t="s">
        <v>99</v>
      </c>
      <c r="J10" s="83">
        <v>2019</v>
      </c>
      <c r="K10" s="83" t="s">
        <v>104</v>
      </c>
      <c r="L10" s="318" t="s">
        <v>26</v>
      </c>
      <c r="M10" s="318" t="s">
        <v>27</v>
      </c>
    </row>
    <row r="11" spans="1:13" s="310" customFormat="1" ht="12.75">
      <c r="B11" s="303" t="s">
        <v>199</v>
      </c>
      <c r="C11" s="299"/>
      <c r="D11" s="299"/>
      <c r="E11" s="299"/>
      <c r="F11" s="351"/>
      <c r="G11" s="351"/>
      <c r="H11" s="352"/>
      <c r="I11" s="352"/>
      <c r="J11" s="351"/>
      <c r="K11" s="351"/>
      <c r="L11" s="352"/>
      <c r="M11" s="352"/>
    </row>
    <row r="12" spans="1:13" s="301" customFormat="1" ht="12.75">
      <c r="A12" s="294"/>
      <c r="B12" s="300" t="s">
        <v>173</v>
      </c>
      <c r="C12" s="294"/>
      <c r="D12" s="294"/>
      <c r="E12" s="331" t="s">
        <v>116</v>
      </c>
      <c r="F12" s="210">
        <v>4793763</v>
      </c>
      <c r="G12" s="210">
        <v>6988964.2960000001</v>
      </c>
      <c r="H12" s="332">
        <v>1765271</v>
      </c>
      <c r="I12" s="332">
        <v>1637309</v>
      </c>
      <c r="J12" s="210">
        <v>6858856</v>
      </c>
      <c r="K12" s="332">
        <v>6858856</v>
      </c>
      <c r="L12" s="332">
        <v>1376114</v>
      </c>
      <c r="M12" s="332">
        <v>877981</v>
      </c>
    </row>
    <row r="13" spans="1:13" s="301" customFormat="1" ht="12.75">
      <c r="A13" s="294"/>
      <c r="B13" s="300" t="s">
        <v>191</v>
      </c>
      <c r="D13" s="294"/>
      <c r="E13" s="331" t="s">
        <v>116</v>
      </c>
      <c r="F13" s="210">
        <v>414950</v>
      </c>
      <c r="G13" s="210">
        <v>697326</v>
      </c>
      <c r="H13" s="332">
        <v>219022</v>
      </c>
      <c r="I13" s="332">
        <v>226228</v>
      </c>
      <c r="J13" s="210">
        <v>827979</v>
      </c>
      <c r="K13" s="332">
        <v>827979</v>
      </c>
      <c r="L13" s="332">
        <v>65316</v>
      </c>
      <c r="M13" s="332">
        <v>158964</v>
      </c>
    </row>
    <row r="14" spans="1:13" s="301" customFormat="1" ht="12.75">
      <c r="A14" s="294"/>
      <c r="B14" s="300" t="s">
        <v>185</v>
      </c>
      <c r="C14" s="294"/>
      <c r="D14" s="294"/>
      <c r="E14" s="331" t="s">
        <v>116</v>
      </c>
      <c r="F14" s="210">
        <v>122574</v>
      </c>
      <c r="G14" s="210">
        <v>161027</v>
      </c>
      <c r="H14" s="332">
        <v>29606</v>
      </c>
      <c r="I14" s="332">
        <v>32190</v>
      </c>
      <c r="J14" s="210">
        <v>240880</v>
      </c>
      <c r="K14" s="332">
        <v>240880</v>
      </c>
      <c r="L14" s="332">
        <v>37015</v>
      </c>
      <c r="M14" s="332">
        <v>26516</v>
      </c>
    </row>
    <row r="15" spans="1:13" s="301" customFormat="1" ht="12.75">
      <c r="A15" s="294"/>
      <c r="B15" s="300" t="s">
        <v>200</v>
      </c>
      <c r="C15" s="294"/>
      <c r="D15" s="294"/>
      <c r="E15" s="331" t="s">
        <v>116</v>
      </c>
      <c r="F15" s="210">
        <v>0</v>
      </c>
      <c r="G15" s="210">
        <v>18359</v>
      </c>
      <c r="H15" s="332">
        <v>17481</v>
      </c>
      <c r="I15" s="332">
        <v>0</v>
      </c>
      <c r="J15" s="210">
        <v>17481</v>
      </c>
      <c r="K15" s="332">
        <v>17481</v>
      </c>
      <c r="L15" s="210">
        <v>0</v>
      </c>
      <c r="M15" s="210">
        <v>0</v>
      </c>
    </row>
    <row r="16" spans="1:13" s="301" customFormat="1" ht="12.75">
      <c r="A16" s="294"/>
      <c r="B16" s="300" t="s">
        <v>181</v>
      </c>
      <c r="C16" s="294"/>
      <c r="D16" s="294"/>
      <c r="E16" s="331" t="s">
        <v>116</v>
      </c>
      <c r="F16" s="210">
        <v>20165</v>
      </c>
      <c r="G16" s="210">
        <v>23035</v>
      </c>
      <c r="H16" s="332">
        <v>4032</v>
      </c>
      <c r="I16" s="332">
        <v>6111</v>
      </c>
      <c r="J16" s="210">
        <v>24936</v>
      </c>
      <c r="K16" s="332">
        <v>24936</v>
      </c>
      <c r="L16" s="332">
        <v>8610</v>
      </c>
      <c r="M16" s="332">
        <v>3154</v>
      </c>
    </row>
    <row r="17" spans="1:13" s="301" customFormat="1" ht="12.75">
      <c r="A17" s="294"/>
      <c r="B17" s="36" t="s">
        <v>201</v>
      </c>
      <c r="C17" s="27"/>
      <c r="D17" s="27"/>
      <c r="E17" s="236" t="s">
        <v>116</v>
      </c>
      <c r="F17" s="203">
        <f>SUM(F12:F16)</f>
        <v>5351452</v>
      </c>
      <c r="G17" s="203">
        <f>SUM(G12:G16)</f>
        <v>7888711.2960000001</v>
      </c>
      <c r="H17" s="333">
        <f>SUM(H12:H16)</f>
        <v>2035412</v>
      </c>
      <c r="I17" s="333">
        <v>1901838</v>
      </c>
      <c r="J17" s="203">
        <f>SUM(J12:J16)</f>
        <v>7970132</v>
      </c>
      <c r="K17" s="235">
        <f t="shared" ref="K17" si="0">SUM(K12:K16)</f>
        <v>7970132</v>
      </c>
      <c r="L17" s="333">
        <f>SUM(L12:L16)</f>
        <v>1487055</v>
      </c>
      <c r="M17" s="333">
        <f>SUM(M12:M16)</f>
        <v>1066615</v>
      </c>
    </row>
    <row r="18" spans="1:13" s="301" customFormat="1" ht="12.75">
      <c r="A18" s="294"/>
      <c r="B18" s="303"/>
      <c r="C18" s="297"/>
      <c r="D18" s="297"/>
      <c r="E18" s="331"/>
      <c r="F18" s="204"/>
      <c r="G18" s="204"/>
      <c r="H18" s="204"/>
      <c r="I18" s="204"/>
      <c r="J18" s="210"/>
      <c r="L18" s="210"/>
      <c r="M18" s="210"/>
    </row>
    <row r="19" spans="1:13" s="301" customFormat="1" ht="12.75">
      <c r="A19" s="294"/>
      <c r="B19" s="303" t="s">
        <v>217</v>
      </c>
      <c r="C19" s="297"/>
      <c r="D19" s="297"/>
      <c r="E19" s="331"/>
      <c r="F19" s="204"/>
      <c r="G19" s="204"/>
      <c r="H19" s="204"/>
      <c r="I19" s="204"/>
      <c r="J19" s="210"/>
      <c r="L19" s="210"/>
      <c r="M19" s="210"/>
    </row>
    <row r="20" spans="1:13" s="301" customFormat="1" ht="12.75">
      <c r="A20" s="294"/>
      <c r="B20" s="298" t="s">
        <v>202</v>
      </c>
      <c r="C20" s="297"/>
      <c r="D20" s="297"/>
      <c r="E20" s="331" t="s">
        <v>116</v>
      </c>
      <c r="F20" s="204">
        <v>-2729514</v>
      </c>
      <c r="G20" s="204">
        <v>-4312958</v>
      </c>
      <c r="H20" s="332">
        <v>-1066813</v>
      </c>
      <c r="I20" s="332">
        <v>-875263</v>
      </c>
      <c r="J20" s="210">
        <v>-3913744</v>
      </c>
      <c r="K20" s="332">
        <v>-3913744</v>
      </c>
      <c r="L20" s="332">
        <v>-741384</v>
      </c>
      <c r="M20" s="332">
        <v>-384506</v>
      </c>
    </row>
    <row r="21" spans="1:13" s="301" customFormat="1" ht="12.75">
      <c r="A21" s="294"/>
      <c r="B21" s="298" t="s">
        <v>203</v>
      </c>
      <c r="C21" s="297"/>
      <c r="D21" s="297"/>
      <c r="E21" s="331" t="s">
        <v>116</v>
      </c>
      <c r="F21" s="204">
        <v>-624346</v>
      </c>
      <c r="G21" s="204">
        <v>-604475</v>
      </c>
      <c r="H21" s="332">
        <v>-162899</v>
      </c>
      <c r="I21" s="332">
        <v>-173818</v>
      </c>
      <c r="J21" s="210">
        <v>-721693</v>
      </c>
      <c r="K21" s="332">
        <v>-721693</v>
      </c>
      <c r="L21" s="332">
        <v>-174396</v>
      </c>
      <c r="M21" s="332">
        <v>-189136</v>
      </c>
    </row>
    <row r="22" spans="1:13" s="301" customFormat="1" ht="12.75">
      <c r="A22" s="294"/>
      <c r="B22" s="298" t="s">
        <v>204</v>
      </c>
      <c r="C22" s="297"/>
      <c r="D22" s="297"/>
      <c r="E22" s="331" t="s">
        <v>116</v>
      </c>
      <c r="F22" s="204">
        <v>-354447</v>
      </c>
      <c r="G22" s="204">
        <v>-477732</v>
      </c>
      <c r="H22" s="332">
        <v>-118677</v>
      </c>
      <c r="I22" s="332">
        <v>-107213</v>
      </c>
      <c r="J22" s="210">
        <v>-454295</v>
      </c>
      <c r="K22" s="332">
        <v>-454295</v>
      </c>
      <c r="L22" s="332">
        <v>-94293</v>
      </c>
      <c r="M22" s="332">
        <v>-45187</v>
      </c>
    </row>
    <row r="23" spans="1:13" s="301" customFormat="1" ht="12.75">
      <c r="A23" s="294"/>
      <c r="B23" s="298" t="s">
        <v>205</v>
      </c>
      <c r="C23" s="297"/>
      <c r="D23" s="297"/>
      <c r="E23" s="331" t="s">
        <v>116</v>
      </c>
      <c r="F23" s="204">
        <v>-238021</v>
      </c>
      <c r="G23" s="204">
        <v>-285186</v>
      </c>
      <c r="H23" s="332">
        <v>-83369</v>
      </c>
      <c r="I23" s="332">
        <v>-83847</v>
      </c>
      <c r="J23" s="210">
        <v>-337424</v>
      </c>
      <c r="K23" s="332">
        <v>-337424</v>
      </c>
      <c r="L23" s="332">
        <v>-91758</v>
      </c>
      <c r="M23" s="332">
        <v>-88461</v>
      </c>
    </row>
    <row r="24" spans="1:13" s="301" customFormat="1" ht="12.75">
      <c r="A24" s="294"/>
      <c r="B24" s="300" t="s">
        <v>177</v>
      </c>
      <c r="C24" s="297"/>
      <c r="D24" s="297"/>
      <c r="E24" s="331" t="s">
        <v>116</v>
      </c>
      <c r="F24" s="204">
        <v>-238063</v>
      </c>
      <c r="G24" s="204">
        <v>-370777</v>
      </c>
      <c r="H24" s="332">
        <v>-115555</v>
      </c>
      <c r="I24" s="332">
        <v>-99957</v>
      </c>
      <c r="J24" s="210">
        <v>-420402</v>
      </c>
      <c r="K24" s="332">
        <v>-420402</v>
      </c>
      <c r="L24" s="332">
        <v>-118649</v>
      </c>
      <c r="M24" s="332">
        <v>-103836</v>
      </c>
    </row>
    <row r="25" spans="1:13" s="40" customFormat="1" ht="12.75" customHeight="1">
      <c r="A25" s="297"/>
      <c r="B25" s="298" t="s">
        <v>176</v>
      </c>
      <c r="C25" s="297"/>
      <c r="D25" s="297"/>
      <c r="E25" s="331" t="s">
        <v>116</v>
      </c>
      <c r="F25" s="206">
        <v>-163780</v>
      </c>
      <c r="G25" s="206">
        <v>-213485</v>
      </c>
      <c r="H25" s="332">
        <v>-32097</v>
      </c>
      <c r="I25" s="332">
        <v>-62082</v>
      </c>
      <c r="J25" s="210">
        <v>-213967</v>
      </c>
      <c r="K25" s="332">
        <v>-213967</v>
      </c>
      <c r="L25" s="332">
        <v>-37697</v>
      </c>
      <c r="M25" s="332">
        <v>-37121</v>
      </c>
    </row>
    <row r="26" spans="1:13" s="301" customFormat="1" ht="27" customHeight="1">
      <c r="A26" s="294"/>
      <c r="B26" s="398" t="s">
        <v>206</v>
      </c>
      <c r="C26" s="398"/>
      <c r="D26" s="398"/>
      <c r="E26" s="331" t="s">
        <v>116</v>
      </c>
      <c r="F26" s="206">
        <v>-24660</v>
      </c>
      <c r="G26" s="206">
        <v>-165522</v>
      </c>
      <c r="H26" s="332">
        <v>-368</v>
      </c>
      <c r="I26" s="332">
        <v>-24872</v>
      </c>
      <c r="J26" s="210">
        <v>-207819</v>
      </c>
      <c r="K26" s="332">
        <v>-150751</v>
      </c>
      <c r="L26" s="332">
        <v>-61139</v>
      </c>
      <c r="M26" s="332">
        <v>-164263</v>
      </c>
    </row>
    <row r="27" spans="1:13" s="301" customFormat="1" ht="12.75">
      <c r="A27" s="294"/>
      <c r="B27" s="396" t="s">
        <v>218</v>
      </c>
      <c r="C27" s="395"/>
      <c r="D27" s="395"/>
      <c r="E27" s="331" t="s">
        <v>116</v>
      </c>
      <c r="F27" s="210">
        <v>0</v>
      </c>
      <c r="G27" s="210">
        <v>0</v>
      </c>
      <c r="H27" s="210">
        <v>0</v>
      </c>
      <c r="I27" s="210">
        <v>0</v>
      </c>
      <c r="J27" s="210">
        <v>0</v>
      </c>
      <c r="K27" s="332">
        <v>-57068</v>
      </c>
      <c r="L27" s="210">
        <v>0</v>
      </c>
      <c r="M27" s="210">
        <v>0</v>
      </c>
    </row>
    <row r="28" spans="1:13" s="301" customFormat="1" ht="12.6" customHeight="1">
      <c r="A28" s="294"/>
      <c r="B28" s="399" t="s">
        <v>219</v>
      </c>
      <c r="C28" s="399"/>
      <c r="D28" s="399"/>
      <c r="E28" s="331" t="s">
        <v>116</v>
      </c>
      <c r="F28" s="210">
        <v>0</v>
      </c>
      <c r="G28" s="210">
        <v>0</v>
      </c>
      <c r="H28" s="210">
        <v>0</v>
      </c>
      <c r="I28" s="210">
        <v>0</v>
      </c>
      <c r="J28" s="210">
        <v>0</v>
      </c>
      <c r="K28" s="210">
        <v>0</v>
      </c>
      <c r="L28" s="332">
        <v>-38000</v>
      </c>
      <c r="M28" s="210">
        <v>0</v>
      </c>
    </row>
    <row r="29" spans="1:13" s="301" customFormat="1" ht="12.75">
      <c r="A29" s="294" t="s">
        <v>18</v>
      </c>
      <c r="B29" s="300" t="s">
        <v>207</v>
      </c>
      <c r="C29" s="294"/>
      <c r="D29" s="294"/>
      <c r="E29" s="331" t="s">
        <v>116</v>
      </c>
      <c r="F29" s="206">
        <v>14845</v>
      </c>
      <c r="G29" s="206">
        <v>0</v>
      </c>
      <c r="H29" s="210">
        <v>0</v>
      </c>
      <c r="I29" s="210">
        <v>0</v>
      </c>
      <c r="J29" s="210">
        <v>0</v>
      </c>
      <c r="K29" s="210">
        <v>0</v>
      </c>
      <c r="L29" s="210">
        <v>0</v>
      </c>
      <c r="M29" s="210">
        <v>0</v>
      </c>
    </row>
    <row r="30" spans="1:13" s="301" customFormat="1" ht="12.75">
      <c r="A30" s="294"/>
      <c r="B30" s="300" t="s">
        <v>208</v>
      </c>
      <c r="C30" s="294"/>
      <c r="D30" s="294"/>
      <c r="E30" s="331" t="s">
        <v>116</v>
      </c>
      <c r="F30" s="206">
        <v>0</v>
      </c>
      <c r="G30" s="206">
        <v>0</v>
      </c>
      <c r="H30" s="206">
        <v>0</v>
      </c>
      <c r="I30" s="206">
        <v>0</v>
      </c>
      <c r="J30" s="206">
        <v>0</v>
      </c>
      <c r="K30" s="206">
        <v>0</v>
      </c>
      <c r="L30" s="206">
        <v>0</v>
      </c>
      <c r="M30" s="206">
        <v>0</v>
      </c>
    </row>
    <row r="31" spans="1:13" s="301" customFormat="1" ht="13.15" customHeight="1">
      <c r="A31" s="294"/>
      <c r="B31" s="398" t="s">
        <v>209</v>
      </c>
      <c r="C31" s="398"/>
      <c r="D31" s="398"/>
      <c r="E31" s="331" t="s">
        <v>116</v>
      </c>
      <c r="F31" s="206">
        <v>-34767</v>
      </c>
      <c r="G31" s="206">
        <v>-23283</v>
      </c>
      <c r="H31" s="332">
        <v>-4734</v>
      </c>
      <c r="I31" s="332">
        <v>-1892</v>
      </c>
      <c r="J31" s="210">
        <v>-7203</v>
      </c>
      <c r="K31" s="332">
        <v>-7203</v>
      </c>
      <c r="L31" s="332">
        <v>-7315</v>
      </c>
      <c r="M31" s="332">
        <v>-7420</v>
      </c>
    </row>
    <row r="32" spans="1:13" s="301" customFormat="1" ht="12.75">
      <c r="A32" s="294"/>
      <c r="B32" s="300" t="s">
        <v>186</v>
      </c>
      <c r="C32" s="395"/>
      <c r="D32" s="395"/>
      <c r="E32" s="331" t="s">
        <v>116</v>
      </c>
      <c r="F32" s="206">
        <v>-306355</v>
      </c>
      <c r="G32" s="206">
        <v>-427655</v>
      </c>
      <c r="H32" s="332">
        <v>-85393</v>
      </c>
      <c r="I32" s="332">
        <v>-75454</v>
      </c>
      <c r="J32" s="210">
        <v>-317433</v>
      </c>
      <c r="K32" s="332">
        <v>-317433</v>
      </c>
      <c r="L32" s="332">
        <v>-67074</v>
      </c>
      <c r="M32" s="332">
        <v>-68120</v>
      </c>
    </row>
    <row r="33" spans="1:13" s="301" customFormat="1" ht="12.75">
      <c r="A33" s="294"/>
      <c r="B33" s="298" t="s">
        <v>210</v>
      </c>
      <c r="C33" s="395"/>
      <c r="D33" s="395"/>
      <c r="E33" s="331" t="s">
        <v>116</v>
      </c>
      <c r="F33" s="206">
        <v>67055</v>
      </c>
      <c r="G33" s="206">
        <v>-38320</v>
      </c>
      <c r="H33" s="332">
        <v>3368</v>
      </c>
      <c r="I33" s="332">
        <v>-1183</v>
      </c>
      <c r="J33" s="210">
        <v>8479</v>
      </c>
      <c r="K33" s="332">
        <v>8479</v>
      </c>
      <c r="L33" s="332">
        <v>32737</v>
      </c>
      <c r="M33" s="332">
        <v>-14618</v>
      </c>
    </row>
    <row r="34" spans="1:13" s="301" customFormat="1" ht="12.75">
      <c r="A34" s="294"/>
      <c r="B34" s="36" t="s">
        <v>211</v>
      </c>
      <c r="C34" s="27"/>
      <c r="D34" s="27"/>
      <c r="E34" s="236" t="s">
        <v>116</v>
      </c>
      <c r="F34" s="203">
        <f>SUM(F20:F33)</f>
        <v>-4632053</v>
      </c>
      <c r="G34" s="203">
        <f>SUM(G20:G33)</f>
        <v>-6919393</v>
      </c>
      <c r="H34" s="333">
        <f>SUM(H20:H33)</f>
        <v>-1666537</v>
      </c>
      <c r="I34" s="333">
        <v>-1505581</v>
      </c>
      <c r="J34" s="203">
        <f>SUM(J20:J33)</f>
        <v>-6585501</v>
      </c>
      <c r="K34" s="235">
        <f>SUM(K20:K33)</f>
        <v>-6585501</v>
      </c>
      <c r="L34" s="333">
        <f>SUM(L20:L33)</f>
        <v>-1398968</v>
      </c>
      <c r="M34" s="333">
        <f>SUM(M20:M33)</f>
        <v>-1102668</v>
      </c>
    </row>
    <row r="35" spans="1:13" s="301" customFormat="1" ht="12.75">
      <c r="A35" s="294"/>
      <c r="C35" s="294"/>
      <c r="D35" s="294"/>
      <c r="E35" s="295"/>
      <c r="F35" s="206"/>
      <c r="G35" s="206"/>
      <c r="H35" s="206"/>
      <c r="I35" s="206"/>
      <c r="J35" s="210"/>
      <c r="L35" s="210"/>
      <c r="M35" s="210"/>
    </row>
    <row r="36" spans="1:13" s="301" customFormat="1" ht="12.75">
      <c r="A36" s="294"/>
      <c r="B36" s="36" t="s">
        <v>192</v>
      </c>
      <c r="C36" s="27"/>
      <c r="D36" s="27"/>
      <c r="E36" s="191" t="s">
        <v>116</v>
      </c>
      <c r="F36" s="203">
        <f>SUM(F34,F17)</f>
        <v>719399</v>
      </c>
      <c r="G36" s="203">
        <f>SUM(G34,G17)</f>
        <v>969318.29600000009</v>
      </c>
      <c r="H36" s="211">
        <f>SUM(H34,H17)</f>
        <v>368875</v>
      </c>
      <c r="I36" s="211">
        <v>396257</v>
      </c>
      <c r="J36" s="203">
        <f>SUM(J34,J17)</f>
        <v>1384631</v>
      </c>
      <c r="K36" s="333">
        <f>K34+K17</f>
        <v>1384631</v>
      </c>
      <c r="L36" s="211">
        <f>SUM(L34,L17)</f>
        <v>88087</v>
      </c>
      <c r="M36" s="211">
        <f>SUM(M34,M17)</f>
        <v>-36053</v>
      </c>
    </row>
    <row r="37" spans="1:13" s="301" customFormat="1" ht="12.75">
      <c r="A37" s="294"/>
      <c r="B37" s="303"/>
      <c r="C37" s="297"/>
      <c r="D37" s="297"/>
      <c r="E37" s="331"/>
      <c r="F37" s="204"/>
      <c r="G37" s="204"/>
      <c r="H37" s="213"/>
      <c r="I37" s="213"/>
      <c r="J37" s="210"/>
      <c r="L37" s="210"/>
      <c r="M37" s="210"/>
    </row>
    <row r="38" spans="1:13" s="40" customFormat="1" ht="12.75">
      <c r="A38" s="297"/>
      <c r="B38" s="240" t="s">
        <v>193</v>
      </c>
      <c r="C38" s="241"/>
      <c r="D38" s="241"/>
      <c r="E38" s="242" t="s">
        <v>116</v>
      </c>
      <c r="F38" s="243">
        <v>-190285</v>
      </c>
      <c r="G38" s="243">
        <v>-279259.65700000001</v>
      </c>
      <c r="H38" s="243">
        <v>-59681</v>
      </c>
      <c r="I38" s="243">
        <v>-83053</v>
      </c>
      <c r="J38" s="243">
        <v>-226180</v>
      </c>
      <c r="K38" s="372">
        <v>-226180</v>
      </c>
      <c r="L38" s="243">
        <v>-18573</v>
      </c>
      <c r="M38" s="243">
        <v>-12757</v>
      </c>
    </row>
    <row r="39" spans="1:13" s="301" customFormat="1" ht="12.75">
      <c r="A39" s="294"/>
      <c r="B39" s="43" t="s">
        <v>212</v>
      </c>
      <c r="C39" s="294"/>
      <c r="D39" s="294"/>
      <c r="E39" s="331" t="s">
        <v>116</v>
      </c>
      <c r="F39" s="206">
        <f>SUM(F36:F38)</f>
        <v>529114</v>
      </c>
      <c r="G39" s="206">
        <f>SUM(G36:G38)-1</f>
        <v>690057.63900000008</v>
      </c>
      <c r="H39" s="213">
        <f>SUM(H36:H38)</f>
        <v>309194</v>
      </c>
      <c r="I39" s="213">
        <v>313204</v>
      </c>
      <c r="J39" s="204">
        <f>SUM(J36:J38)</f>
        <v>1158451</v>
      </c>
      <c r="K39" s="373">
        <f>SUM(K36:K38)</f>
        <v>1158451</v>
      </c>
      <c r="L39" s="213">
        <f>SUM(L36:L38)</f>
        <v>69514</v>
      </c>
      <c r="M39" s="213">
        <v>-48810</v>
      </c>
    </row>
    <row r="40" spans="1:13" s="301" customFormat="1" ht="12.75">
      <c r="A40" s="294"/>
      <c r="B40" s="43"/>
      <c r="C40" s="294"/>
      <c r="D40" s="294"/>
      <c r="E40" s="295"/>
      <c r="F40" s="206"/>
      <c r="G40" s="206"/>
      <c r="H40" s="206"/>
      <c r="I40" s="206"/>
      <c r="J40" s="210"/>
      <c r="L40" s="210"/>
      <c r="M40" s="210"/>
    </row>
    <row r="41" spans="1:13" s="301" customFormat="1" ht="12.75">
      <c r="A41" s="294"/>
      <c r="B41" s="43" t="s">
        <v>195</v>
      </c>
      <c r="C41" s="294"/>
      <c r="D41" s="294"/>
      <c r="E41" s="295"/>
      <c r="F41" s="206"/>
      <c r="G41" s="206"/>
      <c r="H41" s="206"/>
      <c r="I41" s="206"/>
      <c r="J41" s="210"/>
      <c r="L41" s="210"/>
      <c r="M41" s="210"/>
    </row>
    <row r="42" spans="1:13" s="301" customFormat="1" ht="12.75">
      <c r="A42" s="294"/>
      <c r="B42" s="300" t="s">
        <v>213</v>
      </c>
      <c r="C42" s="294"/>
      <c r="D42" s="294"/>
      <c r="E42" s="295" t="s">
        <v>116</v>
      </c>
      <c r="F42" s="332">
        <v>-3666</v>
      </c>
      <c r="G42" s="332">
        <v>3452.7919999999999</v>
      </c>
      <c r="H42" s="332">
        <v>6</v>
      </c>
      <c r="I42" s="332">
        <v>0</v>
      </c>
      <c r="J42" s="332">
        <v>6</v>
      </c>
      <c r="K42" s="332">
        <v>6</v>
      </c>
      <c r="L42" s="210">
        <v>0</v>
      </c>
      <c r="M42" s="210">
        <v>0</v>
      </c>
    </row>
    <row r="43" spans="1:13" s="301" customFormat="1" ht="12.75">
      <c r="A43" s="294"/>
      <c r="B43" s="304" t="s">
        <v>214</v>
      </c>
      <c r="C43" s="302"/>
      <c r="D43" s="302"/>
      <c r="E43" s="114" t="s">
        <v>116</v>
      </c>
      <c r="F43" s="207">
        <f>SUM(F39:F42)</f>
        <v>525448</v>
      </c>
      <c r="G43" s="207">
        <f>SUM(G39:G42)+1</f>
        <v>693511.4310000001</v>
      </c>
      <c r="H43" s="220">
        <f>SUM(H39:H42)</f>
        <v>309200</v>
      </c>
      <c r="I43" s="220">
        <v>313204</v>
      </c>
      <c r="J43" s="207">
        <v>1158457</v>
      </c>
      <c r="K43" s="335">
        <f>SUM(K39:K42)</f>
        <v>1158457</v>
      </c>
      <c r="L43" s="220">
        <v>69514</v>
      </c>
      <c r="M43" s="220">
        <v>-48810</v>
      </c>
    </row>
    <row r="44" spans="1:13">
      <c r="J44" s="301"/>
      <c r="L44" s="301"/>
      <c r="M44" s="301"/>
    </row>
    <row r="45" spans="1:13">
      <c r="B45" s="303" t="s">
        <v>215</v>
      </c>
      <c r="J45" s="301"/>
      <c r="K45" s="301"/>
      <c r="L45" s="301"/>
      <c r="M45" s="301"/>
    </row>
    <row r="46" spans="1:13" ht="12.75">
      <c r="B46" s="298" t="s">
        <v>216</v>
      </c>
      <c r="E46" s="331" t="s">
        <v>116</v>
      </c>
      <c r="F46" s="332">
        <v>443408</v>
      </c>
      <c r="G46" s="332">
        <v>695864</v>
      </c>
      <c r="H46" s="332">
        <v>309165</v>
      </c>
      <c r="I46" s="332">
        <v>314371</v>
      </c>
      <c r="J46" s="332">
        <v>1197157</v>
      </c>
      <c r="K46" s="332">
        <v>1197157</v>
      </c>
      <c r="L46" s="332">
        <v>86267</v>
      </c>
      <c r="M46" s="332">
        <v>17387</v>
      </c>
    </row>
    <row r="47" spans="1:13" ht="12.75">
      <c r="B47" s="300" t="s">
        <v>148</v>
      </c>
      <c r="E47" s="242" t="s">
        <v>116</v>
      </c>
      <c r="F47" s="332">
        <v>82040</v>
      </c>
      <c r="G47" s="332">
        <v>-2353</v>
      </c>
      <c r="H47" s="332">
        <v>35</v>
      </c>
      <c r="I47" s="332">
        <v>-1167</v>
      </c>
      <c r="J47" s="332">
        <v>-38700</v>
      </c>
      <c r="K47" s="332">
        <v>-38700</v>
      </c>
      <c r="L47" s="332">
        <v>-16753</v>
      </c>
      <c r="M47" s="332">
        <v>-66197</v>
      </c>
    </row>
    <row r="48" spans="1:13" ht="12.75">
      <c r="B48" s="304" t="s">
        <v>214</v>
      </c>
      <c r="C48" s="302"/>
      <c r="D48" s="302"/>
      <c r="E48" s="242" t="s">
        <v>116</v>
      </c>
      <c r="F48" s="335">
        <f>F46+F47</f>
        <v>525448</v>
      </c>
      <c r="G48" s="335">
        <f>G46+G47</f>
        <v>693511</v>
      </c>
      <c r="H48" s="334">
        <f>H46+H47</f>
        <v>309200</v>
      </c>
      <c r="I48" s="334">
        <v>313204</v>
      </c>
      <c r="J48" s="335">
        <v>1158457</v>
      </c>
      <c r="K48" s="335">
        <f>K46+K47</f>
        <v>1158457</v>
      </c>
      <c r="L48" s="334">
        <v>69514</v>
      </c>
      <c r="M48" s="334">
        <v>-48810</v>
      </c>
    </row>
    <row r="49" spans="2:11">
      <c r="I49" s="301"/>
      <c r="J49" s="301"/>
      <c r="K49" s="301"/>
    </row>
    <row r="52" spans="2:11" ht="15" customHeight="1">
      <c r="B52" s="400" t="s">
        <v>220</v>
      </c>
      <c r="C52" s="400"/>
      <c r="D52" s="400"/>
      <c r="E52" s="400"/>
      <c r="F52" s="400"/>
      <c r="G52" s="400"/>
      <c r="H52" s="400"/>
      <c r="I52" s="400"/>
      <c r="J52" s="389"/>
      <c r="K52" s="389"/>
    </row>
    <row r="53" spans="2:11" ht="15" customHeight="1">
      <c r="B53" s="400"/>
      <c r="C53" s="400"/>
      <c r="D53" s="400"/>
      <c r="E53" s="400"/>
      <c r="F53" s="400"/>
      <c r="G53" s="400"/>
      <c r="H53" s="400"/>
      <c r="I53" s="400"/>
      <c r="J53" s="389"/>
      <c r="K53" s="389"/>
    </row>
    <row r="54" spans="2:11" ht="15" customHeight="1">
      <c r="B54" s="400"/>
      <c r="C54" s="400"/>
      <c r="D54" s="400"/>
      <c r="E54" s="400"/>
      <c r="F54" s="400"/>
      <c r="G54" s="400"/>
      <c r="H54" s="400"/>
      <c r="I54" s="400"/>
      <c r="J54" s="389"/>
      <c r="K54" s="389"/>
    </row>
    <row r="55" spans="2:11" ht="25.15" customHeight="1">
      <c r="B55" s="400"/>
      <c r="C55" s="400"/>
      <c r="D55" s="400"/>
      <c r="E55" s="400"/>
      <c r="F55" s="400"/>
      <c r="G55" s="400"/>
      <c r="H55" s="400"/>
      <c r="I55" s="400"/>
      <c r="J55" s="389"/>
      <c r="K55" s="389"/>
    </row>
  </sheetData>
  <mergeCells count="4">
    <mergeCell ref="B26:D26"/>
    <mergeCell ref="B28:D28"/>
    <mergeCell ref="B31:D31"/>
    <mergeCell ref="B52:I55"/>
  </mergeCells>
  <pageMargins left="0.25" right="0.25" top="0.75" bottom="0.75" header="0.3" footer="0.3"/>
  <pageSetup paperSize="9" scale="5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I114"/>
  <sheetViews>
    <sheetView showGridLines="0" zoomScale="80" zoomScaleNormal="80" workbookViewId="0">
      <selection activeCell="AJ10" sqref="AJ10"/>
    </sheetView>
  </sheetViews>
  <sheetFormatPr defaultColWidth="8.7109375" defaultRowHeight="12.75" outlineLevelCol="1"/>
  <cols>
    <col min="1" max="1" width="4" style="305" customWidth="1"/>
    <col min="2" max="2" width="4.5703125" style="305" customWidth="1"/>
    <col min="3" max="3" width="83" style="305" customWidth="1"/>
    <col min="4" max="4" width="46.42578125" style="305" customWidth="1"/>
    <col min="5" max="5" width="15.7109375" style="295" customWidth="1"/>
    <col min="6" max="7" width="13.28515625" style="305" hidden="1" customWidth="1" outlineLevel="1"/>
    <col min="8" max="8" width="13" style="305" hidden="1" customWidth="1" outlineLevel="1"/>
    <col min="9" max="9" width="1.28515625" style="305" hidden="1" customWidth="1" outlineLevel="1"/>
    <col min="10" max="10" width="14.7109375" style="223" bestFit="1" customWidth="1" collapsed="1"/>
    <col min="11" max="11" width="14.7109375" style="223" hidden="1" customWidth="1" outlineLevel="1"/>
    <col min="12" max="12" width="16.7109375" style="223" hidden="1" customWidth="1" outlineLevel="1"/>
    <col min="13" max="14" width="14.7109375" style="223" hidden="1" customWidth="1" outlineLevel="1"/>
    <col min="15" max="15" width="14.7109375" style="223" bestFit="1" customWidth="1" collapsed="1"/>
    <col min="16" max="19" width="14.7109375" style="223" hidden="1" customWidth="1" outlineLevel="1"/>
    <col min="20" max="20" width="14.7109375" style="223" bestFit="1" customWidth="1" collapsed="1"/>
    <col min="21" max="22" width="15" style="223" hidden="1" customWidth="1" outlineLevel="1"/>
    <col min="23" max="24" width="14.7109375" style="223" hidden="1" customWidth="1" outlineLevel="1"/>
    <col min="25" max="25" width="15" style="223" customWidth="1" collapsed="1"/>
    <col min="26" max="26" width="14.7109375" style="223" hidden="1" customWidth="1" outlineLevel="1"/>
    <col min="27" max="27" width="22.28515625" style="223" hidden="1" customWidth="1" outlineLevel="1"/>
    <col min="28" max="28" width="14.7109375" style="223" hidden="1" customWidth="1" outlineLevel="1"/>
    <col min="29" max="29" width="21.42578125" style="223" hidden="1" customWidth="1" outlineLevel="1"/>
    <col min="30" max="30" width="14.7109375" style="223" hidden="1" customWidth="1" outlineLevel="1"/>
    <col min="31" max="31" width="21.42578125" style="223" hidden="1" customWidth="1" outlineLevel="1"/>
    <col min="32" max="32" width="14.7109375" style="305" hidden="1" customWidth="1" outlineLevel="1"/>
    <col min="33" max="33" width="14.7109375" style="305" customWidth="1" collapsed="1"/>
    <col min="34" max="35" width="14.7109375" style="305" customWidth="1"/>
    <col min="36" max="16384" width="8.7109375" style="305"/>
  </cols>
  <sheetData>
    <row r="1" spans="2:35">
      <c r="B1" s="13"/>
      <c r="C1" s="14"/>
      <c r="D1" s="14"/>
      <c r="E1" s="14"/>
      <c r="F1" s="318" t="s">
        <v>82</v>
      </c>
      <c r="G1" s="318" t="s">
        <v>83</v>
      </c>
      <c r="H1" s="318" t="s">
        <v>84</v>
      </c>
      <c r="I1" s="318" t="s">
        <v>85</v>
      </c>
      <c r="J1" s="83">
        <v>2015</v>
      </c>
      <c r="K1" s="318" t="s">
        <v>86</v>
      </c>
      <c r="L1" s="318" t="s">
        <v>87</v>
      </c>
      <c r="M1" s="318" t="s">
        <v>88</v>
      </c>
      <c r="N1" s="318" t="s">
        <v>89</v>
      </c>
      <c r="O1" s="83">
        <v>2016</v>
      </c>
      <c r="P1" s="318" t="s">
        <v>90</v>
      </c>
      <c r="Q1" s="318" t="s">
        <v>91</v>
      </c>
      <c r="R1" s="318" t="s">
        <v>92</v>
      </c>
      <c r="S1" s="318" t="s">
        <v>93</v>
      </c>
      <c r="T1" s="83">
        <v>2017</v>
      </c>
      <c r="U1" s="318" t="s">
        <v>94</v>
      </c>
      <c r="V1" s="318" t="s">
        <v>95</v>
      </c>
      <c r="W1" s="318" t="s">
        <v>96</v>
      </c>
      <c r="X1" s="318" t="s">
        <v>97</v>
      </c>
      <c r="Y1" s="83">
        <v>2018</v>
      </c>
      <c r="Z1" s="233" t="s">
        <v>98</v>
      </c>
      <c r="AA1" s="233" t="s">
        <v>98</v>
      </c>
      <c r="AB1" s="233" t="s">
        <v>99</v>
      </c>
      <c r="AC1" s="233" t="s">
        <v>99</v>
      </c>
      <c r="AD1" s="233" t="s">
        <v>100</v>
      </c>
      <c r="AE1" s="233" t="s">
        <v>100</v>
      </c>
      <c r="AF1" s="233" t="s">
        <v>101</v>
      </c>
      <c r="AG1" s="256">
        <v>2019</v>
      </c>
      <c r="AH1" s="233" t="s">
        <v>26</v>
      </c>
      <c r="AI1" s="233" t="s">
        <v>27</v>
      </c>
    </row>
    <row r="2" spans="2:35">
      <c r="B2" s="294" t="s">
        <v>62</v>
      </c>
      <c r="C2" s="294"/>
      <c r="D2" s="294"/>
      <c r="E2" s="319" t="s">
        <v>63</v>
      </c>
      <c r="F2" s="316">
        <v>53.93634920634922</v>
      </c>
      <c r="G2" s="316">
        <v>57.841653225806461</v>
      </c>
      <c r="H2" s="316">
        <v>55.268815789473685</v>
      </c>
      <c r="I2" s="316">
        <v>43.764296875000021</v>
      </c>
      <c r="J2" s="257">
        <v>52.37003937007875</v>
      </c>
      <c r="K2" s="257">
        <v>33.939193548387088</v>
      </c>
      <c r="L2" s="257">
        <v>39.810519999999983</v>
      </c>
      <c r="M2" s="257">
        <v>41.879710526315769</v>
      </c>
      <c r="N2" s="257">
        <v>49.326984126984122</v>
      </c>
      <c r="O2" s="257">
        <v>43.734169960474318</v>
      </c>
      <c r="P2" s="257">
        <v>53.692187500000017</v>
      </c>
      <c r="Q2" s="257">
        <v>51.71540000000001</v>
      </c>
      <c r="R2" s="257">
        <v>51.837910052910054</v>
      </c>
      <c r="S2" s="257">
        <v>61.256825396825377</v>
      </c>
      <c r="T2" s="257">
        <v>54.192638888888901</v>
      </c>
      <c r="U2" s="257">
        <v>66.819841269841262</v>
      </c>
      <c r="V2" s="257">
        <v>70.576279999999997</v>
      </c>
      <c r="W2" s="257">
        <v>72.129232804232799</v>
      </c>
      <c r="X2" s="257">
        <v>68.87</v>
      </c>
      <c r="Y2" s="257">
        <v>71.31</v>
      </c>
      <c r="Z2" s="338">
        <v>63.13</v>
      </c>
      <c r="AA2" s="338">
        <v>63.13</v>
      </c>
      <c r="AB2" s="189">
        <v>68.861229508196715</v>
      </c>
      <c r="AC2" s="189">
        <v>68.861229508196715</v>
      </c>
      <c r="AD2" s="258">
        <v>62.000461538461529</v>
      </c>
      <c r="AE2" s="189">
        <v>62.000461538461529</v>
      </c>
      <c r="AF2" s="258">
        <v>63.084531249999984</v>
      </c>
      <c r="AG2" s="258">
        <v>64.209999999999994</v>
      </c>
      <c r="AH2" s="294">
        <v>50.7</v>
      </c>
      <c r="AI2" s="258">
        <v>29.556229508196722</v>
      </c>
    </row>
    <row r="3" spans="2:35">
      <c r="B3" s="297" t="s">
        <v>64</v>
      </c>
      <c r="C3" s="297"/>
      <c r="D3" s="297"/>
      <c r="E3" s="319" t="s">
        <v>19</v>
      </c>
      <c r="F3" s="157">
        <v>184.57788888888882</v>
      </c>
      <c r="G3" s="157">
        <v>185.22325966850809</v>
      </c>
      <c r="H3" s="157">
        <v>195.90369963369969</v>
      </c>
      <c r="I3" s="316">
        <v>300.43565217391313</v>
      </c>
      <c r="J3" s="257">
        <v>222.25147945205487</v>
      </c>
      <c r="K3" s="259">
        <v>355.11813186813185</v>
      </c>
      <c r="L3" s="259">
        <v>345.34906593406595</v>
      </c>
      <c r="M3" s="259">
        <v>344.0023722627738</v>
      </c>
      <c r="N3" s="257">
        <v>335.07271739130442</v>
      </c>
      <c r="O3" s="257">
        <v>341.75775956284173</v>
      </c>
      <c r="P3" s="259">
        <v>322.5292222222223</v>
      </c>
      <c r="Q3" s="259">
        <v>318.74718232044182</v>
      </c>
      <c r="R3" s="259">
        <v>323.27384615384625</v>
      </c>
      <c r="S3" s="257">
        <v>334.4015217391306</v>
      </c>
      <c r="T3" s="257">
        <v>326.07863013698676</v>
      </c>
      <c r="U3" s="257">
        <v>323.30644444444448</v>
      </c>
      <c r="V3" s="257">
        <v>326.48535911602187</v>
      </c>
      <c r="W3" s="257">
        <v>336.39780219780152</v>
      </c>
      <c r="X3" s="257">
        <v>369.83</v>
      </c>
      <c r="Y3" s="257">
        <v>344.71</v>
      </c>
      <c r="Z3" s="316">
        <v>378.04</v>
      </c>
      <c r="AA3" s="316">
        <v>378.04</v>
      </c>
      <c r="AB3" s="341">
        <v>379.14</v>
      </c>
      <c r="AC3" s="341">
        <v>379.14</v>
      </c>
      <c r="AD3" s="260">
        <v>385.85935483870952</v>
      </c>
      <c r="AE3" s="341">
        <v>385.85935483870952</v>
      </c>
      <c r="AF3" s="260">
        <v>386.85849462365593</v>
      </c>
      <c r="AG3" s="260">
        <v>382.86536986301365</v>
      </c>
      <c r="AH3" s="341">
        <v>391.72</v>
      </c>
      <c r="AI3" s="260">
        <v>417.69131868131882</v>
      </c>
    </row>
    <row r="4" spans="2:35">
      <c r="B4" s="16" t="s">
        <v>65</v>
      </c>
      <c r="C4" s="17"/>
      <c r="D4" s="17"/>
      <c r="E4" s="96" t="s">
        <v>19</v>
      </c>
      <c r="F4" s="317">
        <v>185.65</v>
      </c>
      <c r="G4" s="317">
        <v>186.2</v>
      </c>
      <c r="H4" s="317">
        <v>270.39999999999998</v>
      </c>
      <c r="I4" s="317">
        <v>339.47</v>
      </c>
      <c r="J4" s="261">
        <v>339.47</v>
      </c>
      <c r="K4" s="261">
        <v>343.06</v>
      </c>
      <c r="L4" s="261">
        <v>338.87</v>
      </c>
      <c r="M4" s="261">
        <v>334.93</v>
      </c>
      <c r="N4" s="261">
        <v>333.29</v>
      </c>
      <c r="O4" s="261">
        <v>333.29</v>
      </c>
      <c r="P4" s="261">
        <v>314.79000000000002</v>
      </c>
      <c r="Q4" s="261">
        <v>321.45999999999998</v>
      </c>
      <c r="R4" s="261">
        <v>341.19</v>
      </c>
      <c r="S4" s="261">
        <v>332.33</v>
      </c>
      <c r="T4" s="261">
        <v>332.33</v>
      </c>
      <c r="U4" s="261">
        <v>318.31</v>
      </c>
      <c r="V4" s="261">
        <v>341.08</v>
      </c>
      <c r="W4" s="261">
        <v>363.07</v>
      </c>
      <c r="X4" s="261">
        <v>384.2</v>
      </c>
      <c r="Y4" s="261">
        <v>384.2</v>
      </c>
      <c r="Z4" s="317">
        <v>380.04</v>
      </c>
      <c r="AA4" s="317">
        <v>380.04</v>
      </c>
      <c r="AB4" s="317">
        <v>380.53</v>
      </c>
      <c r="AC4" s="317">
        <v>380.53</v>
      </c>
      <c r="AD4" s="261">
        <v>387.99</v>
      </c>
      <c r="AE4" s="317">
        <v>387.99</v>
      </c>
      <c r="AF4" s="261">
        <v>382.59</v>
      </c>
      <c r="AG4" s="261">
        <v>382.59</v>
      </c>
      <c r="AH4" s="317">
        <v>447.67</v>
      </c>
      <c r="AI4" s="261">
        <v>403.93</v>
      </c>
    </row>
    <row r="5" spans="2:35">
      <c r="B5" s="300"/>
      <c r="C5" s="300"/>
      <c r="D5" s="300"/>
      <c r="E5" s="323"/>
      <c r="F5" s="300"/>
      <c r="G5" s="300"/>
      <c r="H5" s="300"/>
      <c r="I5" s="300"/>
      <c r="AB5" s="225"/>
      <c r="AC5" s="225"/>
      <c r="AD5" s="225"/>
      <c r="AE5" s="225"/>
      <c r="AF5" s="225"/>
      <c r="AI5" s="225"/>
    </row>
    <row r="6" spans="2:35">
      <c r="F6" s="157"/>
      <c r="G6" s="157"/>
      <c r="H6" s="157"/>
      <c r="I6" s="157"/>
      <c r="AB6" s="225"/>
      <c r="AC6" s="225"/>
      <c r="AD6" s="225"/>
      <c r="AE6" s="225"/>
      <c r="AF6" s="225"/>
      <c r="AG6" s="305" t="s">
        <v>18</v>
      </c>
      <c r="AI6" s="225"/>
    </row>
    <row r="7" spans="2:35" ht="18.75">
      <c r="B7" s="20" t="s">
        <v>221</v>
      </c>
      <c r="AB7" s="225"/>
      <c r="AC7" s="225"/>
      <c r="AD7" s="225"/>
      <c r="AE7" s="225"/>
      <c r="AF7" s="225"/>
      <c r="AI7" s="225"/>
    </row>
    <row r="8" spans="2:35">
      <c r="B8" s="300"/>
      <c r="AB8" s="225"/>
      <c r="AC8" s="225"/>
      <c r="AD8" s="225"/>
      <c r="AE8" s="225"/>
      <c r="AF8" s="225"/>
      <c r="AI8" s="225"/>
    </row>
    <row r="9" spans="2:35">
      <c r="B9" s="300" t="s">
        <v>222</v>
      </c>
      <c r="U9" s="226"/>
      <c r="AB9" s="227"/>
      <c r="AC9" s="227"/>
      <c r="AD9" s="227"/>
      <c r="AE9" s="227"/>
      <c r="AF9" s="227"/>
      <c r="AI9" s="227"/>
    </row>
    <row r="10" spans="2:35">
      <c r="B10" s="23"/>
      <c r="C10" s="23"/>
      <c r="D10" s="23"/>
      <c r="E10" s="156"/>
      <c r="F10" s="318" t="s">
        <v>82</v>
      </c>
      <c r="G10" s="318" t="s">
        <v>83</v>
      </c>
      <c r="H10" s="318" t="s">
        <v>84</v>
      </c>
      <c r="I10" s="318" t="s">
        <v>85</v>
      </c>
      <c r="J10" s="83">
        <v>2015</v>
      </c>
      <c r="K10" s="318" t="s">
        <v>86</v>
      </c>
      <c r="L10" s="318" t="s">
        <v>87</v>
      </c>
      <c r="M10" s="318" t="s">
        <v>88</v>
      </c>
      <c r="N10" s="318" t="s">
        <v>89</v>
      </c>
      <c r="O10" s="83">
        <v>2016</v>
      </c>
      <c r="P10" s="318" t="s">
        <v>90</v>
      </c>
      <c r="Q10" s="318" t="s">
        <v>91</v>
      </c>
      <c r="R10" s="318" t="s">
        <v>92</v>
      </c>
      <c r="S10" s="318" t="s">
        <v>93</v>
      </c>
      <c r="T10" s="83">
        <v>2017</v>
      </c>
      <c r="U10" s="318" t="s">
        <v>94</v>
      </c>
      <c r="V10" s="318" t="s">
        <v>95</v>
      </c>
      <c r="W10" s="318" t="s">
        <v>96</v>
      </c>
      <c r="X10" s="318" t="s">
        <v>97</v>
      </c>
      <c r="Y10" s="83">
        <v>2018</v>
      </c>
      <c r="Z10" s="224" t="s">
        <v>105</v>
      </c>
      <c r="AA10" s="224" t="s">
        <v>106</v>
      </c>
      <c r="AB10" s="224" t="s">
        <v>107</v>
      </c>
      <c r="AC10" s="224" t="s">
        <v>108</v>
      </c>
      <c r="AD10" s="224" t="s">
        <v>109</v>
      </c>
      <c r="AE10" s="224" t="s">
        <v>110</v>
      </c>
      <c r="AF10" s="224" t="s">
        <v>101</v>
      </c>
      <c r="AG10" s="256">
        <v>2019</v>
      </c>
      <c r="AH10" s="233" t="s">
        <v>111</v>
      </c>
      <c r="AI10" s="233" t="s">
        <v>112</v>
      </c>
    </row>
    <row r="11" spans="2:35" s="300" customFormat="1">
      <c r="B11" s="303" t="s">
        <v>223</v>
      </c>
      <c r="C11" s="298"/>
      <c r="D11" s="298"/>
      <c r="E11" s="319"/>
      <c r="F11" s="352"/>
      <c r="G11" s="352"/>
      <c r="H11" s="352"/>
      <c r="I11" s="352"/>
      <c r="J11" s="284"/>
      <c r="K11" s="283"/>
      <c r="L11" s="283"/>
      <c r="M11" s="283"/>
      <c r="N11" s="283"/>
      <c r="O11" s="284"/>
      <c r="P11" s="283"/>
      <c r="Q11" s="283"/>
      <c r="R11" s="283"/>
      <c r="S11" s="283"/>
      <c r="T11" s="284"/>
      <c r="U11" s="283"/>
      <c r="V11" s="283"/>
      <c r="W11" s="283"/>
      <c r="X11" s="283"/>
      <c r="Y11" s="284"/>
      <c r="Z11" s="283"/>
      <c r="AA11" s="283"/>
      <c r="AB11" s="283"/>
      <c r="AC11" s="283"/>
      <c r="AD11" s="283"/>
      <c r="AE11" s="283"/>
      <c r="AF11" s="283"/>
      <c r="AG11" s="282"/>
      <c r="AH11" s="288"/>
      <c r="AI11" s="288"/>
    </row>
    <row r="12" spans="2:35">
      <c r="B12" s="300" t="s">
        <v>224</v>
      </c>
      <c r="C12" s="300"/>
      <c r="D12" s="300"/>
      <c r="E12" s="323" t="s">
        <v>116</v>
      </c>
      <c r="F12" s="346">
        <v>-76859.284</v>
      </c>
      <c r="G12" s="346">
        <v>-76355.551999999996</v>
      </c>
      <c r="H12" s="346">
        <v>82422.017999999996</v>
      </c>
      <c r="I12" s="262">
        <v>0</v>
      </c>
      <c r="J12" s="222">
        <v>52976.616000000002</v>
      </c>
      <c r="K12" s="222">
        <v>-91338.546000000002</v>
      </c>
      <c r="L12" s="222">
        <v>-64966.205999999998</v>
      </c>
      <c r="M12" s="222">
        <v>412.77</v>
      </c>
      <c r="N12" s="263">
        <v>0</v>
      </c>
      <c r="O12" s="222">
        <v>163108.149</v>
      </c>
      <c r="P12" s="222">
        <v>33464.974999999999</v>
      </c>
      <c r="Q12" s="222">
        <v>362841.01699999999</v>
      </c>
      <c r="R12" s="222">
        <v>86122.365999999995</v>
      </c>
      <c r="S12" s="263">
        <v>0</v>
      </c>
      <c r="T12" s="222">
        <v>719399.11300000001</v>
      </c>
      <c r="U12" s="222">
        <v>-31235.017</v>
      </c>
      <c r="V12" s="222">
        <v>464956.49599999998</v>
      </c>
      <c r="W12" s="222">
        <v>851678.91799999995</v>
      </c>
      <c r="X12" s="263">
        <v>0</v>
      </c>
      <c r="Y12" s="222">
        <v>969317.81900000002</v>
      </c>
      <c r="Z12" s="222">
        <v>368878</v>
      </c>
      <c r="AA12" s="346">
        <v>368875</v>
      </c>
      <c r="AB12" s="346">
        <v>765132</v>
      </c>
      <c r="AC12" s="346">
        <v>765132</v>
      </c>
      <c r="AD12" s="222">
        <v>959026</v>
      </c>
      <c r="AE12" s="346">
        <v>959026</v>
      </c>
      <c r="AF12" s="263">
        <v>0</v>
      </c>
      <c r="AG12" s="346">
        <v>1384631</v>
      </c>
      <c r="AH12" s="222">
        <v>88087</v>
      </c>
      <c r="AI12" s="222">
        <v>52034</v>
      </c>
    </row>
    <row r="13" spans="2:35">
      <c r="B13" s="300" t="s">
        <v>225</v>
      </c>
      <c r="C13" s="300"/>
      <c r="D13" s="300"/>
      <c r="E13" s="323" t="s">
        <v>116</v>
      </c>
      <c r="F13" s="346">
        <v>113625.37699999999</v>
      </c>
      <c r="G13" s="346">
        <v>208436.57500000001</v>
      </c>
      <c r="H13" s="346">
        <v>280980.97399999999</v>
      </c>
      <c r="I13" s="262">
        <v>0</v>
      </c>
      <c r="J13" s="222">
        <v>653693.071</v>
      </c>
      <c r="K13" s="222">
        <v>158288.6</v>
      </c>
      <c r="L13" s="222">
        <v>235884.133</v>
      </c>
      <c r="M13" s="222">
        <v>329304.92599999998</v>
      </c>
      <c r="N13" s="263">
        <v>0</v>
      </c>
      <c r="O13" s="222">
        <v>357713.18900000001</v>
      </c>
      <c r="P13" s="222">
        <v>101903.577</v>
      </c>
      <c r="Q13" s="222">
        <v>-592.67600000000004</v>
      </c>
      <c r="R13" s="222">
        <v>500553.97</v>
      </c>
      <c r="S13" s="263">
        <v>0</v>
      </c>
      <c r="T13" s="222">
        <v>-3666</v>
      </c>
      <c r="U13" s="222">
        <v>276339.31599999999</v>
      </c>
      <c r="V13" s="222">
        <v>3562.0549999999998</v>
      </c>
      <c r="W13" s="222">
        <v>-6371.8459999999995</v>
      </c>
      <c r="X13" s="263">
        <v>0</v>
      </c>
      <c r="Y13" s="222">
        <v>3453</v>
      </c>
      <c r="Z13" s="222">
        <v>6</v>
      </c>
      <c r="AA13" s="346">
        <v>6</v>
      </c>
      <c r="AB13" s="346">
        <v>6</v>
      </c>
      <c r="AC13" s="346">
        <v>6</v>
      </c>
      <c r="AD13" s="222">
        <v>6</v>
      </c>
      <c r="AE13" s="346">
        <v>6</v>
      </c>
      <c r="AF13" s="263">
        <v>0</v>
      </c>
      <c r="AG13" s="336">
        <v>6</v>
      </c>
      <c r="AH13" s="222">
        <v>0</v>
      </c>
      <c r="AI13" s="222">
        <v>0</v>
      </c>
    </row>
    <row r="14" spans="2:35">
      <c r="B14" s="304" t="s">
        <v>192</v>
      </c>
      <c r="C14" s="264"/>
      <c r="D14" s="264"/>
      <c r="E14" s="267" t="s">
        <v>116</v>
      </c>
      <c r="F14" s="268">
        <f t="shared" ref="F14:AI14" si="0">SUM(F12:F13)</f>
        <v>36766.092999999993</v>
      </c>
      <c r="G14" s="268">
        <f t="shared" si="0"/>
        <v>132081.02300000002</v>
      </c>
      <c r="H14" s="268">
        <f t="shared" si="0"/>
        <v>363402.99199999997</v>
      </c>
      <c r="I14" s="391">
        <f>SUM(I12:I13)</f>
        <v>0</v>
      </c>
      <c r="J14" s="269">
        <f t="shared" si="0"/>
        <v>706669.68700000003</v>
      </c>
      <c r="K14" s="269">
        <f t="shared" si="0"/>
        <v>66950.054000000004</v>
      </c>
      <c r="L14" s="269">
        <f t="shared" si="0"/>
        <v>170917.927</v>
      </c>
      <c r="M14" s="269">
        <f t="shared" si="0"/>
        <v>329717.696</v>
      </c>
      <c r="N14" s="392">
        <f>SUM(N12:N13)</f>
        <v>0</v>
      </c>
      <c r="O14" s="269">
        <f t="shared" si="0"/>
        <v>520821.33799999999</v>
      </c>
      <c r="P14" s="269">
        <f t="shared" si="0"/>
        <v>135368.552</v>
      </c>
      <c r="Q14" s="269">
        <f t="shared" si="0"/>
        <v>362248.34100000001</v>
      </c>
      <c r="R14" s="269">
        <f t="shared" si="0"/>
        <v>586676.33600000001</v>
      </c>
      <c r="S14" s="392">
        <f t="shared" si="0"/>
        <v>0</v>
      </c>
      <c r="T14" s="269">
        <f t="shared" si="0"/>
        <v>715733.11300000001</v>
      </c>
      <c r="U14" s="269">
        <f t="shared" si="0"/>
        <v>245104.299</v>
      </c>
      <c r="V14" s="269">
        <f t="shared" si="0"/>
        <v>468518.55099999998</v>
      </c>
      <c r="W14" s="269">
        <f t="shared" si="0"/>
        <v>845307.07199999993</v>
      </c>
      <c r="X14" s="392">
        <f t="shared" si="0"/>
        <v>0</v>
      </c>
      <c r="Y14" s="269">
        <f t="shared" si="0"/>
        <v>972770.81900000002</v>
      </c>
      <c r="Z14" s="228">
        <f t="shared" si="0"/>
        <v>368884</v>
      </c>
      <c r="AA14" s="228">
        <f t="shared" si="0"/>
        <v>368881</v>
      </c>
      <c r="AB14" s="228">
        <f t="shared" si="0"/>
        <v>765138</v>
      </c>
      <c r="AC14" s="228">
        <f t="shared" si="0"/>
        <v>765138</v>
      </c>
      <c r="AD14" s="228">
        <f>SUM(AD12:AD13)</f>
        <v>959032</v>
      </c>
      <c r="AE14" s="228">
        <v>959032</v>
      </c>
      <c r="AF14" s="392">
        <f t="shared" si="0"/>
        <v>0</v>
      </c>
      <c r="AG14" s="375">
        <f>SUM(AG12:AG13)</f>
        <v>1384637</v>
      </c>
      <c r="AH14" s="228">
        <f t="shared" si="0"/>
        <v>88087</v>
      </c>
      <c r="AI14" s="228">
        <f t="shared" si="0"/>
        <v>52034</v>
      </c>
    </row>
    <row r="15" spans="2:35">
      <c r="B15" s="43" t="s">
        <v>226</v>
      </c>
      <c r="C15" s="300"/>
      <c r="D15" s="300"/>
      <c r="E15" s="323"/>
      <c r="F15" s="346"/>
      <c r="G15" s="346"/>
      <c r="H15" s="346"/>
      <c r="I15" s="346"/>
      <c r="J15" s="222"/>
      <c r="K15" s="222"/>
      <c r="L15" s="222"/>
      <c r="M15" s="222"/>
      <c r="N15" s="222"/>
      <c r="O15" s="222"/>
      <c r="P15" s="222"/>
      <c r="Q15" s="222"/>
      <c r="R15" s="222"/>
      <c r="S15" s="222"/>
      <c r="T15" s="222"/>
      <c r="U15" s="222"/>
      <c r="V15" s="222"/>
      <c r="W15" s="222"/>
      <c r="X15" s="222"/>
      <c r="Y15" s="222"/>
      <c r="Z15" s="222"/>
      <c r="AA15" s="222"/>
      <c r="AB15" s="222"/>
      <c r="AC15" s="222"/>
      <c r="AD15" s="222"/>
      <c r="AE15" s="222"/>
      <c r="AF15" s="222"/>
      <c r="AG15" s="300"/>
      <c r="AH15" s="365"/>
      <c r="AI15" s="365"/>
    </row>
    <row r="16" spans="2:35" s="300" customFormat="1">
      <c r="B16" s="300" t="s">
        <v>227</v>
      </c>
      <c r="E16" s="323" t="s">
        <v>116</v>
      </c>
      <c r="F16" s="346">
        <v>44120.334000000003</v>
      </c>
      <c r="G16" s="346">
        <v>88804.188999999998</v>
      </c>
      <c r="H16" s="346">
        <v>133255.84299999999</v>
      </c>
      <c r="I16" s="262">
        <v>0</v>
      </c>
      <c r="J16" s="222">
        <v>183178.71</v>
      </c>
      <c r="K16" s="222">
        <v>44484.62</v>
      </c>
      <c r="L16" s="222">
        <v>85687.623000000007</v>
      </c>
      <c r="M16" s="222">
        <v>132847.79999999999</v>
      </c>
      <c r="N16" s="263">
        <v>0</v>
      </c>
      <c r="O16" s="222">
        <v>220212.74299999999</v>
      </c>
      <c r="P16" s="222">
        <v>62541.468000000001</v>
      </c>
      <c r="Q16" s="222">
        <v>123837.56299999999</v>
      </c>
      <c r="R16" s="222">
        <v>186819.14</v>
      </c>
      <c r="S16" s="263">
        <v>0</v>
      </c>
      <c r="T16" s="222">
        <v>238021</v>
      </c>
      <c r="U16" s="222">
        <v>66880.192999999999</v>
      </c>
      <c r="V16" s="222">
        <v>135467.791</v>
      </c>
      <c r="W16" s="222">
        <v>210580.62</v>
      </c>
      <c r="X16" s="263">
        <v>0</v>
      </c>
      <c r="Y16" s="336">
        <v>285186</v>
      </c>
      <c r="Z16" s="222">
        <v>83356.55</v>
      </c>
      <c r="AA16" s="346">
        <v>83369</v>
      </c>
      <c r="AB16" s="346">
        <v>167215</v>
      </c>
      <c r="AC16" s="346">
        <v>167216</v>
      </c>
      <c r="AD16" s="222">
        <v>252617</v>
      </c>
      <c r="AE16" s="346">
        <v>252617</v>
      </c>
      <c r="AF16" s="263">
        <v>0</v>
      </c>
      <c r="AG16" s="346">
        <v>337424</v>
      </c>
      <c r="AH16" s="346">
        <v>91758</v>
      </c>
      <c r="AI16" s="346">
        <v>180219</v>
      </c>
    </row>
    <row r="17" spans="2:35" s="300" customFormat="1">
      <c r="B17" s="300" t="s">
        <v>191</v>
      </c>
      <c r="E17" s="323" t="s">
        <v>116</v>
      </c>
      <c r="F17" s="346">
        <v>-47883.165999999997</v>
      </c>
      <c r="G17" s="346">
        <v>-106914.47</v>
      </c>
      <c r="H17" s="346">
        <v>-96558.721000000005</v>
      </c>
      <c r="I17" s="262">
        <v>0</v>
      </c>
      <c r="J17" s="222">
        <v>-112968.216</v>
      </c>
      <c r="K17" s="222">
        <v>-50044.214999999997</v>
      </c>
      <c r="L17" s="222">
        <v>-103011.872</v>
      </c>
      <c r="M17" s="222">
        <v>-120980.799</v>
      </c>
      <c r="N17" s="263">
        <v>0</v>
      </c>
      <c r="O17" s="222">
        <v>-271366.603</v>
      </c>
      <c r="P17" s="222">
        <v>-86136.312000000005</v>
      </c>
      <c r="Q17" s="222">
        <v>-179681.671</v>
      </c>
      <c r="R17" s="222">
        <v>-285169.23599999998</v>
      </c>
      <c r="S17" s="263">
        <v>0</v>
      </c>
      <c r="T17" s="336">
        <v>-414949.81099999999</v>
      </c>
      <c r="U17" s="222">
        <v>-164694.51300000001</v>
      </c>
      <c r="V17" s="222">
        <v>-337319.011</v>
      </c>
      <c r="W17" s="222">
        <v>-532916.86300000001</v>
      </c>
      <c r="X17" s="263">
        <v>0</v>
      </c>
      <c r="Y17" s="336">
        <v>-697326</v>
      </c>
      <c r="Z17" s="222">
        <v>-219022.18299999999</v>
      </c>
      <c r="AA17" s="336">
        <v>-219022</v>
      </c>
      <c r="AB17" s="336">
        <v>-445249.62</v>
      </c>
      <c r="AC17" s="336">
        <v>-445250</v>
      </c>
      <c r="AD17" s="222">
        <v>-638505</v>
      </c>
      <c r="AE17" s="336">
        <v>-638505</v>
      </c>
      <c r="AF17" s="263">
        <v>0</v>
      </c>
      <c r="AG17" s="336">
        <v>-827979</v>
      </c>
      <c r="AH17" s="336">
        <v>-65316</v>
      </c>
      <c r="AI17" s="336">
        <v>-224280</v>
      </c>
    </row>
    <row r="18" spans="2:35" s="300" customFormat="1">
      <c r="B18" s="300" t="s">
        <v>228</v>
      </c>
      <c r="E18" s="323" t="s">
        <v>116</v>
      </c>
      <c r="F18" s="346">
        <v>46411.322999999997</v>
      </c>
      <c r="G18" s="346">
        <v>86955.046000000002</v>
      </c>
      <c r="H18" s="346">
        <v>141603.58199999999</v>
      </c>
      <c r="I18" s="262">
        <v>0</v>
      </c>
      <c r="J18" s="222">
        <v>217714.44</v>
      </c>
      <c r="K18" s="222">
        <v>59218.508999999998</v>
      </c>
      <c r="L18" s="222">
        <v>118123.084</v>
      </c>
      <c r="M18" s="222">
        <v>178265.351</v>
      </c>
      <c r="N18" s="263">
        <v>0</v>
      </c>
      <c r="O18" s="222">
        <v>240996.723</v>
      </c>
      <c r="P18" s="222">
        <v>62260.735000000001</v>
      </c>
      <c r="Q18" s="222">
        <v>143471.75</v>
      </c>
      <c r="R18" s="222">
        <v>220029.899</v>
      </c>
      <c r="S18" s="263">
        <v>0</v>
      </c>
      <c r="T18" s="336">
        <v>306486</v>
      </c>
      <c r="U18" s="222">
        <v>80299.758000000002</v>
      </c>
      <c r="V18" s="222">
        <v>277568.75400000002</v>
      </c>
      <c r="W18" s="222">
        <v>352013.011</v>
      </c>
      <c r="X18" s="263">
        <v>0</v>
      </c>
      <c r="Y18" s="336">
        <v>427740</v>
      </c>
      <c r="Z18" s="222">
        <v>85392.717999999993</v>
      </c>
      <c r="AA18" s="346">
        <v>85392.717999999993</v>
      </c>
      <c r="AB18" s="346">
        <v>160846.61139000001</v>
      </c>
      <c r="AC18" s="346">
        <v>160847</v>
      </c>
      <c r="AD18" s="222">
        <v>245738</v>
      </c>
      <c r="AE18" s="346">
        <v>245738</v>
      </c>
      <c r="AF18" s="263">
        <v>0</v>
      </c>
      <c r="AG18" s="346">
        <v>317433</v>
      </c>
      <c r="AH18" s="346">
        <v>67074</v>
      </c>
      <c r="AI18" s="346">
        <v>135194</v>
      </c>
    </row>
    <row r="19" spans="2:35" s="300" customFormat="1">
      <c r="B19" s="300" t="s">
        <v>229</v>
      </c>
      <c r="E19" s="323" t="s">
        <v>116</v>
      </c>
      <c r="F19" s="346">
        <v>-20732.588</v>
      </c>
      <c r="G19" s="346">
        <v>-35527.807999999997</v>
      </c>
      <c r="H19" s="346">
        <v>-53503.828999999998</v>
      </c>
      <c r="I19" s="262">
        <v>0</v>
      </c>
      <c r="J19" s="222">
        <v>-173330.897</v>
      </c>
      <c r="K19" s="222">
        <v>-24776.223999999998</v>
      </c>
      <c r="L19" s="222">
        <v>-52509.09</v>
      </c>
      <c r="M19" s="222">
        <v>-146408.77100000001</v>
      </c>
      <c r="N19" s="263">
        <v>0</v>
      </c>
      <c r="O19" s="222">
        <v>-169141.08100000001</v>
      </c>
      <c r="P19" s="222">
        <v>-27643.33</v>
      </c>
      <c r="Q19" s="222">
        <v>-57307.383000000002</v>
      </c>
      <c r="R19" s="222">
        <v>-90736.403000000006</v>
      </c>
      <c r="S19" s="263">
        <v>0</v>
      </c>
      <c r="T19" s="336">
        <v>-123001.285</v>
      </c>
      <c r="U19" s="222">
        <v>-30328.734</v>
      </c>
      <c r="V19" s="222">
        <v>-111354.338</v>
      </c>
      <c r="W19" s="222">
        <v>-139736.80600000001</v>
      </c>
      <c r="X19" s="263">
        <v>0</v>
      </c>
      <c r="Y19" s="336">
        <v>-161093</v>
      </c>
      <c r="Z19" s="222">
        <v>-29605.600999999999</v>
      </c>
      <c r="AA19" s="336">
        <v>-29605.600999999999</v>
      </c>
      <c r="AB19" s="336">
        <v>-61795.739829999999</v>
      </c>
      <c r="AC19" s="336">
        <v>-61796</v>
      </c>
      <c r="AD19" s="222">
        <v>-93974</v>
      </c>
      <c r="AE19" s="336">
        <v>-93974</v>
      </c>
      <c r="AF19" s="263">
        <v>0</v>
      </c>
      <c r="AG19" s="336">
        <v>-240880</v>
      </c>
      <c r="AH19" s="336">
        <v>-37015</v>
      </c>
      <c r="AI19" s="336">
        <v>-63531</v>
      </c>
    </row>
    <row r="20" spans="2:35">
      <c r="B20" s="300" t="s">
        <v>230</v>
      </c>
      <c r="C20" s="300"/>
      <c r="D20" s="300"/>
      <c r="E20" s="323" t="s">
        <v>116</v>
      </c>
      <c r="F20" s="346">
        <v>4229.7569999999996</v>
      </c>
      <c r="G20" s="346">
        <v>5095.634</v>
      </c>
      <c r="H20" s="346">
        <v>3988.404</v>
      </c>
      <c r="I20" s="262">
        <v>0</v>
      </c>
      <c r="J20" s="222">
        <v>2543.06</v>
      </c>
      <c r="K20" s="222">
        <v>118.69499999999999</v>
      </c>
      <c r="L20" s="222">
        <v>-98.828000000000003</v>
      </c>
      <c r="M20" s="222">
        <v>1349.425</v>
      </c>
      <c r="N20" s="263">
        <v>0</v>
      </c>
      <c r="O20" s="222">
        <v>341.709</v>
      </c>
      <c r="P20" s="222">
        <v>-386.47199999999998</v>
      </c>
      <c r="Q20" s="222">
        <v>-303.43799999999999</v>
      </c>
      <c r="R20" s="222">
        <v>-557.80399999999997</v>
      </c>
      <c r="S20" s="263">
        <v>0</v>
      </c>
      <c r="T20" s="336">
        <v>231</v>
      </c>
      <c r="U20" s="222">
        <v>-228.64500000000001</v>
      </c>
      <c r="V20" s="222">
        <v>106.449</v>
      </c>
      <c r="W20" s="222">
        <v>87.828999999999994</v>
      </c>
      <c r="X20" s="263">
        <v>0</v>
      </c>
      <c r="Y20" s="336">
        <v>-415</v>
      </c>
      <c r="Z20" s="222">
        <v>268.786</v>
      </c>
      <c r="AA20" s="330">
        <v>0</v>
      </c>
      <c r="AB20" s="330">
        <v>527.97168000000011</v>
      </c>
      <c r="AC20" s="330"/>
      <c r="AD20" s="222">
        <v>450</v>
      </c>
      <c r="AE20" s="330"/>
      <c r="AF20" s="263">
        <v>0</v>
      </c>
      <c r="AG20" s="336">
        <v>-465</v>
      </c>
      <c r="AH20" s="366">
        <v>0</v>
      </c>
      <c r="AI20" s="366">
        <v>0</v>
      </c>
    </row>
    <row r="21" spans="2:35">
      <c r="B21" s="300" t="s">
        <v>231</v>
      </c>
      <c r="C21" s="300"/>
      <c r="D21" s="300"/>
      <c r="E21" s="323" t="s">
        <v>116</v>
      </c>
      <c r="F21" s="346">
        <v>-1891.3230000000001</v>
      </c>
      <c r="G21" s="346">
        <v>-1186.8230000000001</v>
      </c>
      <c r="H21" s="346">
        <v>-1577.8530000000001</v>
      </c>
      <c r="I21" s="262">
        <v>0</v>
      </c>
      <c r="J21" s="222">
        <v>241.17599999999999</v>
      </c>
      <c r="K21" s="222">
        <v>-721.32</v>
      </c>
      <c r="L21" s="222">
        <v>-626.97400000000005</v>
      </c>
      <c r="M21" s="222">
        <v>-2994.8890000000001</v>
      </c>
      <c r="N21" s="263">
        <v>0</v>
      </c>
      <c r="O21" s="222">
        <v>728.846</v>
      </c>
      <c r="P21" s="222">
        <v>-150.88</v>
      </c>
      <c r="Q21" s="222">
        <v>71.022000000000006</v>
      </c>
      <c r="R21" s="222">
        <v>2479.0749999999998</v>
      </c>
      <c r="S21" s="263">
        <v>0</v>
      </c>
      <c r="T21" s="336">
        <v>3534</v>
      </c>
      <c r="U21" s="222">
        <v>1655.596</v>
      </c>
      <c r="V21" s="222">
        <v>2403.9140000000002</v>
      </c>
      <c r="W21" s="222">
        <v>2360.2809999999999</v>
      </c>
      <c r="X21" s="263">
        <v>0</v>
      </c>
      <c r="Y21" s="336">
        <v>1435</v>
      </c>
      <c r="Z21" s="222">
        <v>-11250.47</v>
      </c>
      <c r="AA21" s="336">
        <v>-11250.47</v>
      </c>
      <c r="AB21" s="336">
        <v>-11884.29357</v>
      </c>
      <c r="AC21" s="336">
        <v>-11884</v>
      </c>
      <c r="AD21" s="222">
        <v>-11575</v>
      </c>
      <c r="AE21" s="336">
        <v>-11575</v>
      </c>
      <c r="AF21" s="263">
        <v>0</v>
      </c>
      <c r="AG21" s="376">
        <v>-8410</v>
      </c>
      <c r="AH21" s="336">
        <v>-11690</v>
      </c>
      <c r="AI21" s="336">
        <v>-21295</v>
      </c>
    </row>
    <row r="22" spans="2:35">
      <c r="B22" s="300" t="s">
        <v>180</v>
      </c>
      <c r="C22" s="300"/>
      <c r="D22" s="300"/>
      <c r="E22" s="323" t="s">
        <v>116</v>
      </c>
      <c r="F22" s="346">
        <v>308.68200000000002</v>
      </c>
      <c r="G22" s="346">
        <v>2720.058</v>
      </c>
      <c r="H22" s="346">
        <v>3767.7640000000001</v>
      </c>
      <c r="I22" s="262">
        <v>0</v>
      </c>
      <c r="J22" s="222">
        <v>3580.0920000000001</v>
      </c>
      <c r="K22" s="222">
        <v>399.58699999999999</v>
      </c>
      <c r="L22" s="222">
        <v>5366.2730000000001</v>
      </c>
      <c r="M22" s="222">
        <v>5327.31</v>
      </c>
      <c r="N22" s="263">
        <v>0</v>
      </c>
      <c r="O22" s="222">
        <v>5620.8310000000001</v>
      </c>
      <c r="P22" s="222">
        <v>343.48500000000001</v>
      </c>
      <c r="Q22" s="222">
        <v>1020.522</v>
      </c>
      <c r="R22" s="222">
        <v>1507.3589999999999</v>
      </c>
      <c r="S22" s="263">
        <v>0</v>
      </c>
      <c r="T22" s="336">
        <v>3814.8670000000002</v>
      </c>
      <c r="U22" s="222">
        <v>2697.5859999999998</v>
      </c>
      <c r="V22" s="222">
        <v>1463.03</v>
      </c>
      <c r="W22" s="222">
        <v>2093.7139999999999</v>
      </c>
      <c r="X22" s="263">
        <v>0</v>
      </c>
      <c r="Y22" s="336">
        <v>3517</v>
      </c>
      <c r="Z22" s="222">
        <v>265.72399999999999</v>
      </c>
      <c r="AA22" s="346">
        <v>265.72399999999999</v>
      </c>
      <c r="AB22" s="346">
        <v>636.44100000000003</v>
      </c>
      <c r="AC22" s="346">
        <v>636</v>
      </c>
      <c r="AD22" s="222">
        <v>5993</v>
      </c>
      <c r="AE22" s="346">
        <v>5993</v>
      </c>
      <c r="AF22" s="263">
        <v>0</v>
      </c>
      <c r="AG22" s="377">
        <v>6430</v>
      </c>
      <c r="AH22" s="346">
        <v>1566</v>
      </c>
      <c r="AI22" s="346">
        <v>1595</v>
      </c>
    </row>
    <row r="23" spans="2:35">
      <c r="B23" s="300" t="s">
        <v>200</v>
      </c>
      <c r="C23" s="300"/>
      <c r="D23" s="300"/>
      <c r="E23" s="323" t="s">
        <v>116</v>
      </c>
      <c r="F23" s="346">
        <v>400.82</v>
      </c>
      <c r="G23" s="346">
        <v>400.81900000000002</v>
      </c>
      <c r="H23" s="346">
        <v>400.81900000000002</v>
      </c>
      <c r="I23" s="262">
        <v>0</v>
      </c>
      <c r="J23" s="222">
        <v>-427840.66800000001</v>
      </c>
      <c r="K23" s="222">
        <v>0</v>
      </c>
      <c r="L23" s="222">
        <v>0</v>
      </c>
      <c r="M23" s="222">
        <v>0</v>
      </c>
      <c r="N23" s="263">
        <v>0</v>
      </c>
      <c r="O23" s="222">
        <v>0</v>
      </c>
      <c r="P23" s="222">
        <v>0</v>
      </c>
      <c r="Q23" s="222">
        <v>0</v>
      </c>
      <c r="R23" s="222">
        <v>0</v>
      </c>
      <c r="S23" s="263">
        <v>0</v>
      </c>
      <c r="T23" s="330">
        <v>0</v>
      </c>
      <c r="U23" s="222">
        <v>0</v>
      </c>
      <c r="V23" s="222">
        <v>0</v>
      </c>
      <c r="W23" s="222">
        <v>0</v>
      </c>
      <c r="X23" s="263">
        <v>0</v>
      </c>
      <c r="Y23" s="336">
        <v>-18359</v>
      </c>
      <c r="Z23" s="222">
        <v>-17630.522000000001</v>
      </c>
      <c r="AA23" s="336">
        <v>-17481</v>
      </c>
      <c r="AB23" s="336">
        <v>-17481</v>
      </c>
      <c r="AC23" s="336">
        <v>-17481</v>
      </c>
      <c r="AD23" s="222">
        <v>-17481</v>
      </c>
      <c r="AE23" s="336">
        <v>-17481</v>
      </c>
      <c r="AF23" s="263">
        <v>0</v>
      </c>
      <c r="AG23" s="376">
        <v>-17481</v>
      </c>
      <c r="AH23" s="366">
        <v>0</v>
      </c>
      <c r="AI23" s="366" t="s">
        <v>20</v>
      </c>
    </row>
    <row r="24" spans="2:35" s="300" customFormat="1">
      <c r="B24" s="300" t="s">
        <v>232</v>
      </c>
      <c r="E24" s="323" t="s">
        <v>116</v>
      </c>
      <c r="F24" s="346">
        <v>237.68199999999999</v>
      </c>
      <c r="G24" s="346">
        <v>364.24799999999999</v>
      </c>
      <c r="H24" s="346">
        <v>417.18700000000001</v>
      </c>
      <c r="I24" s="262">
        <v>0</v>
      </c>
      <c r="J24" s="222">
        <v>245573.288</v>
      </c>
      <c r="K24" s="222">
        <v>1371.665</v>
      </c>
      <c r="L24" s="222">
        <v>1912.153</v>
      </c>
      <c r="M24" s="222">
        <v>6187.38</v>
      </c>
      <c r="N24" s="263">
        <v>0</v>
      </c>
      <c r="O24" s="222">
        <v>23601.948</v>
      </c>
      <c r="P24" s="222">
        <v>141.767</v>
      </c>
      <c r="Q24" s="222">
        <v>3398.6384553100002</v>
      </c>
      <c r="R24" s="222">
        <v>5541.0640000000003</v>
      </c>
      <c r="S24" s="263">
        <v>0</v>
      </c>
      <c r="T24" s="336">
        <v>24660</v>
      </c>
      <c r="U24" s="222">
        <v>1058.9459999999999</v>
      </c>
      <c r="V24" s="222">
        <v>39700.582999999999</v>
      </c>
      <c r="W24" s="222">
        <v>41603.03</v>
      </c>
      <c r="X24" s="263">
        <v>0</v>
      </c>
      <c r="Y24" s="336">
        <v>165522</v>
      </c>
      <c r="Z24" s="222">
        <v>367.76100000000002</v>
      </c>
      <c r="AA24" s="346">
        <v>367.76100000000002</v>
      </c>
      <c r="AB24" s="346">
        <v>25240.41</v>
      </c>
      <c r="AC24" s="346">
        <v>25240</v>
      </c>
      <c r="AD24" s="222">
        <v>149810</v>
      </c>
      <c r="AE24" s="346">
        <v>130922</v>
      </c>
      <c r="AF24" s="263">
        <v>0</v>
      </c>
      <c r="AG24" s="377">
        <v>150751</v>
      </c>
      <c r="AH24" s="346">
        <v>61139</v>
      </c>
      <c r="AI24" s="346">
        <v>225402</v>
      </c>
    </row>
    <row r="25" spans="2:35" s="300" customFormat="1">
      <c r="B25" s="300" t="s">
        <v>252</v>
      </c>
      <c r="E25" s="323" t="s">
        <v>116</v>
      </c>
      <c r="F25" s="330"/>
      <c r="G25" s="330"/>
      <c r="H25" s="330"/>
      <c r="I25" s="262"/>
      <c r="J25" s="222">
        <v>0</v>
      </c>
      <c r="K25" s="222"/>
      <c r="L25" s="222"/>
      <c r="M25" s="222"/>
      <c r="N25" s="263"/>
      <c r="O25" s="222">
        <v>0</v>
      </c>
      <c r="P25" s="222">
        <v>0</v>
      </c>
      <c r="Q25" s="222"/>
      <c r="R25" s="222"/>
      <c r="S25" s="263">
        <v>0</v>
      </c>
      <c r="T25" s="330">
        <v>0</v>
      </c>
      <c r="U25" s="222"/>
      <c r="V25" s="222"/>
      <c r="W25" s="222"/>
      <c r="X25" s="263">
        <v>0</v>
      </c>
      <c r="Y25" s="263">
        <v>0</v>
      </c>
      <c r="Z25" s="222"/>
      <c r="AA25" s="346"/>
      <c r="AB25" s="346"/>
      <c r="AC25" s="350"/>
      <c r="AD25" s="366">
        <v>0</v>
      </c>
      <c r="AE25" s="350">
        <v>18888</v>
      </c>
      <c r="AF25" s="366">
        <v>0</v>
      </c>
      <c r="AG25" s="378">
        <v>57068</v>
      </c>
      <c r="AH25" s="366">
        <v>0</v>
      </c>
      <c r="AI25" s="366">
        <v>0</v>
      </c>
    </row>
    <row r="26" spans="2:35" s="300" customFormat="1">
      <c r="B26" s="300" t="s">
        <v>233</v>
      </c>
      <c r="E26" s="323" t="s">
        <v>116</v>
      </c>
      <c r="F26" s="330">
        <v>0</v>
      </c>
      <c r="G26" s="330">
        <v>0</v>
      </c>
      <c r="H26" s="330">
        <v>0</v>
      </c>
      <c r="I26" s="262">
        <v>0</v>
      </c>
      <c r="J26" s="222">
        <v>0</v>
      </c>
      <c r="K26" s="222">
        <v>5941.1450000000004</v>
      </c>
      <c r="L26" s="222">
        <v>27482.877</v>
      </c>
      <c r="M26" s="222">
        <v>42346.718999999997</v>
      </c>
      <c r="N26" s="263">
        <v>0</v>
      </c>
      <c r="O26" s="222">
        <v>0</v>
      </c>
      <c r="P26" s="222">
        <v>0</v>
      </c>
      <c r="Q26" s="222">
        <v>215.20699999999999</v>
      </c>
      <c r="R26" s="222">
        <v>9716.4709999999995</v>
      </c>
      <c r="S26" s="263">
        <v>0</v>
      </c>
      <c r="T26" s="336">
        <v>711</v>
      </c>
      <c r="U26" s="222">
        <v>0</v>
      </c>
      <c r="V26" s="222">
        <v>2091.0120000000002</v>
      </c>
      <c r="W26" s="222">
        <v>2280.663</v>
      </c>
      <c r="X26" s="263">
        <v>0</v>
      </c>
      <c r="Y26" s="336">
        <v>2291</v>
      </c>
      <c r="Z26" s="222">
        <v>0</v>
      </c>
      <c r="AA26" s="350">
        <v>0</v>
      </c>
      <c r="AB26" s="350">
        <v>0</v>
      </c>
      <c r="AC26" s="350">
        <v>0</v>
      </c>
      <c r="AD26" s="222">
        <v>0</v>
      </c>
      <c r="AE26" s="366">
        <v>0</v>
      </c>
      <c r="AF26" s="366">
        <v>0</v>
      </c>
      <c r="AG26" s="378">
        <v>0</v>
      </c>
      <c r="AH26" s="366">
        <v>0</v>
      </c>
      <c r="AI26" s="366">
        <v>0</v>
      </c>
    </row>
    <row r="27" spans="2:35" s="300" customFormat="1">
      <c r="B27" s="300" t="s">
        <v>234</v>
      </c>
      <c r="E27" s="323" t="s">
        <v>116</v>
      </c>
      <c r="F27" s="330"/>
      <c r="G27" s="330"/>
      <c r="H27" s="330"/>
      <c r="I27" s="262"/>
      <c r="J27" s="222">
        <v>0</v>
      </c>
      <c r="K27" s="222"/>
      <c r="L27" s="222"/>
      <c r="M27" s="222"/>
      <c r="N27" s="263"/>
      <c r="O27" s="222">
        <v>0</v>
      </c>
      <c r="P27" s="222">
        <v>0</v>
      </c>
      <c r="Q27" s="222"/>
      <c r="R27" s="222"/>
      <c r="S27" s="263">
        <v>0</v>
      </c>
      <c r="T27" s="330">
        <v>0</v>
      </c>
      <c r="U27" s="222"/>
      <c r="V27" s="222"/>
      <c r="W27" s="222"/>
      <c r="X27" s="263">
        <v>0</v>
      </c>
      <c r="Y27" s="222">
        <v>0</v>
      </c>
      <c r="Z27" s="222"/>
      <c r="AA27" s="346">
        <v>0</v>
      </c>
      <c r="AB27" s="346">
        <v>0</v>
      </c>
      <c r="AC27" s="350">
        <v>0</v>
      </c>
      <c r="AD27" s="222">
        <v>0</v>
      </c>
      <c r="AE27" s="366">
        <v>0</v>
      </c>
      <c r="AF27" s="366">
        <v>0</v>
      </c>
      <c r="AG27" s="378">
        <v>0</v>
      </c>
      <c r="AH27" s="346">
        <v>38000</v>
      </c>
      <c r="AI27" s="346">
        <v>38000</v>
      </c>
    </row>
    <row r="28" spans="2:35">
      <c r="B28" s="300" t="s">
        <v>235</v>
      </c>
      <c r="C28" s="300"/>
      <c r="D28" s="300"/>
      <c r="E28" s="323" t="s">
        <v>116</v>
      </c>
      <c r="F28" s="330">
        <v>0</v>
      </c>
      <c r="G28" s="330">
        <v>0</v>
      </c>
      <c r="H28" s="330">
        <v>0</v>
      </c>
      <c r="I28" s="262">
        <v>0</v>
      </c>
      <c r="J28" s="222">
        <v>9342.1980000000003</v>
      </c>
      <c r="K28" s="222">
        <v>0</v>
      </c>
      <c r="L28" s="222">
        <v>0</v>
      </c>
      <c r="M28" s="222">
        <v>0</v>
      </c>
      <c r="N28" s="263">
        <v>0</v>
      </c>
      <c r="O28" s="222">
        <v>5503.3789999999999</v>
      </c>
      <c r="P28" s="222">
        <v>-14686.162</v>
      </c>
      <c r="Q28" s="222">
        <v>-14686.162</v>
      </c>
      <c r="R28" s="222">
        <v>-14686.162</v>
      </c>
      <c r="S28" s="263">
        <v>0</v>
      </c>
      <c r="T28" s="336">
        <v>-14845</v>
      </c>
      <c r="U28" s="222">
        <v>0</v>
      </c>
      <c r="V28" s="222">
        <v>0</v>
      </c>
      <c r="W28" s="222">
        <v>0</v>
      </c>
      <c r="X28" s="263">
        <v>0</v>
      </c>
      <c r="Y28" s="222">
        <v>0</v>
      </c>
      <c r="Z28" s="222">
        <v>0</v>
      </c>
      <c r="AA28" s="350">
        <v>0</v>
      </c>
      <c r="AB28" s="350">
        <v>0</v>
      </c>
      <c r="AC28" s="350">
        <v>0</v>
      </c>
      <c r="AD28" s="222">
        <v>0</v>
      </c>
      <c r="AE28" s="222">
        <v>0</v>
      </c>
      <c r="AF28" s="263">
        <v>0</v>
      </c>
      <c r="AG28" s="378">
        <v>0</v>
      </c>
      <c r="AH28" s="366">
        <v>0</v>
      </c>
      <c r="AI28" s="366">
        <v>0</v>
      </c>
    </row>
    <row r="29" spans="2:35">
      <c r="B29" s="300" t="s">
        <v>236</v>
      </c>
      <c r="C29" s="300"/>
      <c r="D29" s="300"/>
      <c r="E29" s="323" t="s">
        <v>116</v>
      </c>
      <c r="F29" s="330">
        <v>0</v>
      </c>
      <c r="G29" s="330">
        <v>0</v>
      </c>
      <c r="H29" s="330">
        <v>0</v>
      </c>
      <c r="I29" s="262">
        <v>0</v>
      </c>
      <c r="J29" s="222">
        <v>51548.508000000002</v>
      </c>
      <c r="K29" s="222">
        <v>0</v>
      </c>
      <c r="L29" s="222">
        <v>6936.3230000000003</v>
      </c>
      <c r="M29" s="222">
        <v>-13361.794</v>
      </c>
      <c r="N29" s="263">
        <v>0</v>
      </c>
      <c r="O29" s="222">
        <v>-3417.616</v>
      </c>
      <c r="P29" s="222">
        <v>0</v>
      </c>
      <c r="Q29" s="222">
        <v>-26414.367999999999</v>
      </c>
      <c r="R29" s="222">
        <v>-26414.366999999998</v>
      </c>
      <c r="S29" s="263">
        <v>0</v>
      </c>
      <c r="T29" s="336">
        <v>-24158</v>
      </c>
      <c r="U29" s="222">
        <v>-27.29</v>
      </c>
      <c r="V29" s="222">
        <v>1125.8040000000001</v>
      </c>
      <c r="W29" s="222">
        <v>-794.95500000000004</v>
      </c>
      <c r="X29" s="263">
        <v>0</v>
      </c>
      <c r="Y29" s="336">
        <v>4215</v>
      </c>
      <c r="Z29" s="222">
        <v>0</v>
      </c>
      <c r="AA29" s="350">
        <v>0</v>
      </c>
      <c r="AB29" s="350">
        <v>11008.476000000001</v>
      </c>
      <c r="AC29" s="350">
        <v>0</v>
      </c>
      <c r="AD29" s="222">
        <v>15165</v>
      </c>
      <c r="AE29" s="222">
        <v>0</v>
      </c>
      <c r="AF29" s="263">
        <v>0</v>
      </c>
      <c r="AG29" s="377">
        <v>15703</v>
      </c>
      <c r="AH29" s="366">
        <v>0</v>
      </c>
      <c r="AI29" s="366">
        <v>0</v>
      </c>
    </row>
    <row r="30" spans="2:35">
      <c r="B30" s="300" t="s">
        <v>237</v>
      </c>
      <c r="C30" s="300"/>
      <c r="D30" s="300"/>
      <c r="E30" s="323" t="s">
        <v>116</v>
      </c>
      <c r="F30" s="330"/>
      <c r="G30" s="330"/>
      <c r="H30" s="330"/>
      <c r="I30" s="262"/>
      <c r="J30" s="350">
        <v>0</v>
      </c>
      <c r="K30" s="330">
        <v>0</v>
      </c>
      <c r="L30" s="330">
        <v>0</v>
      </c>
      <c r="M30" s="330">
        <v>0</v>
      </c>
      <c r="N30" s="350">
        <v>0</v>
      </c>
      <c r="O30" s="350">
        <v>0</v>
      </c>
      <c r="P30" s="222">
        <v>0</v>
      </c>
      <c r="Q30" s="330">
        <v>0</v>
      </c>
      <c r="R30" s="330">
        <v>0</v>
      </c>
      <c r="S30" s="263">
        <v>0</v>
      </c>
      <c r="T30" s="336">
        <v>7923</v>
      </c>
      <c r="U30" s="222">
        <v>0</v>
      </c>
      <c r="V30" s="222">
        <v>0</v>
      </c>
      <c r="W30" s="222">
        <v>0</v>
      </c>
      <c r="X30" s="350">
        <v>0</v>
      </c>
      <c r="Y30" s="222">
        <v>0</v>
      </c>
      <c r="Z30" s="330"/>
      <c r="AA30" s="350">
        <v>0</v>
      </c>
      <c r="AB30" s="350">
        <v>0</v>
      </c>
      <c r="AC30" s="350">
        <v>0</v>
      </c>
      <c r="AD30" s="346"/>
      <c r="AE30" s="222">
        <v>0</v>
      </c>
      <c r="AF30" s="350">
        <v>0</v>
      </c>
      <c r="AG30" s="379">
        <v>0</v>
      </c>
      <c r="AH30" s="366">
        <v>0</v>
      </c>
      <c r="AI30" s="366">
        <v>0</v>
      </c>
    </row>
    <row r="31" spans="2:35">
      <c r="B31" s="300" t="s">
        <v>189</v>
      </c>
      <c r="C31" s="300"/>
      <c r="D31" s="300"/>
      <c r="E31" s="323" t="s">
        <v>116</v>
      </c>
      <c r="F31" s="330">
        <v>0</v>
      </c>
      <c r="G31" s="330">
        <v>0</v>
      </c>
      <c r="H31" s="346">
        <v>11025.735000000001</v>
      </c>
      <c r="I31" s="262">
        <v>0</v>
      </c>
      <c r="J31" s="222">
        <v>10969.791999999999</v>
      </c>
      <c r="K31" s="222">
        <v>0</v>
      </c>
      <c r="L31" s="222">
        <v>0</v>
      </c>
      <c r="M31" s="222">
        <v>0</v>
      </c>
      <c r="N31" s="263">
        <v>0</v>
      </c>
      <c r="O31" s="222">
        <v>1346.4469999999999</v>
      </c>
      <c r="P31" s="222">
        <v>0</v>
      </c>
      <c r="Q31" s="222">
        <v>0</v>
      </c>
      <c r="R31" s="222">
        <v>0</v>
      </c>
      <c r="S31" s="263">
        <v>0</v>
      </c>
      <c r="T31" s="330">
        <v>0</v>
      </c>
      <c r="U31" s="222">
        <v>0</v>
      </c>
      <c r="V31" s="222">
        <v>0</v>
      </c>
      <c r="W31" s="222">
        <v>0</v>
      </c>
      <c r="X31" s="263">
        <v>0</v>
      </c>
      <c r="Y31" s="222">
        <v>0</v>
      </c>
      <c r="Z31" s="222">
        <v>0</v>
      </c>
      <c r="AA31" s="350">
        <v>0</v>
      </c>
      <c r="AB31" s="350">
        <v>0</v>
      </c>
      <c r="AC31" s="350">
        <v>0</v>
      </c>
      <c r="AD31" s="222">
        <v>0</v>
      </c>
      <c r="AE31" s="222">
        <v>0</v>
      </c>
      <c r="AF31" s="263">
        <v>0</v>
      </c>
      <c r="AG31" s="378">
        <v>0</v>
      </c>
      <c r="AH31" s="366">
        <v>0</v>
      </c>
      <c r="AI31" s="366">
        <v>0</v>
      </c>
    </row>
    <row r="32" spans="2:35" s="300" customFormat="1">
      <c r="B32" s="300" t="s">
        <v>188</v>
      </c>
      <c r="E32" s="323" t="s">
        <v>116</v>
      </c>
      <c r="F32" s="330">
        <v>0</v>
      </c>
      <c r="G32" s="330">
        <v>0</v>
      </c>
      <c r="H32" s="330">
        <v>0</v>
      </c>
      <c r="I32" s="262">
        <v>0</v>
      </c>
      <c r="J32" s="222">
        <v>85.744</v>
      </c>
      <c r="K32" s="222">
        <v>0</v>
      </c>
      <c r="L32" s="222">
        <v>0</v>
      </c>
      <c r="M32" s="222">
        <v>0</v>
      </c>
      <c r="N32" s="263">
        <v>0</v>
      </c>
      <c r="O32" s="222">
        <v>92.600999999999999</v>
      </c>
      <c r="P32" s="222">
        <v>0</v>
      </c>
      <c r="Q32" s="222">
        <v>0</v>
      </c>
      <c r="R32" s="222">
        <v>0</v>
      </c>
      <c r="S32" s="263">
        <v>0</v>
      </c>
      <c r="T32" s="330">
        <v>68</v>
      </c>
      <c r="U32" s="222">
        <v>0</v>
      </c>
      <c r="V32" s="222">
        <v>0</v>
      </c>
      <c r="W32" s="222">
        <v>0</v>
      </c>
      <c r="X32" s="263">
        <v>0</v>
      </c>
      <c r="Y32" s="330">
        <v>168</v>
      </c>
      <c r="Z32" s="222">
        <v>3.7360000000000002</v>
      </c>
      <c r="AA32" s="350">
        <v>0</v>
      </c>
      <c r="AB32" s="350">
        <v>3.7360000000000002</v>
      </c>
      <c r="AC32" s="350">
        <v>0</v>
      </c>
      <c r="AD32" s="222">
        <v>4</v>
      </c>
      <c r="AE32" s="222">
        <v>0</v>
      </c>
      <c r="AF32" s="263">
        <v>0</v>
      </c>
      <c r="AG32" s="378">
        <v>0</v>
      </c>
      <c r="AH32" s="366">
        <v>0</v>
      </c>
      <c r="AI32" s="366">
        <v>0</v>
      </c>
    </row>
    <row r="33" spans="2:35">
      <c r="B33" s="300" t="s">
        <v>253</v>
      </c>
      <c r="C33" s="300"/>
      <c r="D33" s="300"/>
      <c r="E33" s="323" t="s">
        <v>116</v>
      </c>
      <c r="F33" s="330">
        <v>0</v>
      </c>
      <c r="G33" s="330">
        <v>0</v>
      </c>
      <c r="H33" s="330">
        <v>0</v>
      </c>
      <c r="I33" s="262">
        <v>0</v>
      </c>
      <c r="J33" s="222">
        <v>6151.2340000000004</v>
      </c>
      <c r="K33" s="222">
        <v>0</v>
      </c>
      <c r="L33" s="222">
        <v>0</v>
      </c>
      <c r="M33" s="222">
        <v>0</v>
      </c>
      <c r="N33" s="263">
        <v>0</v>
      </c>
      <c r="O33" s="222">
        <v>0</v>
      </c>
      <c r="P33" s="222">
        <v>0</v>
      </c>
      <c r="Q33" s="222">
        <v>0</v>
      </c>
      <c r="R33" s="222">
        <v>0</v>
      </c>
      <c r="S33" s="263">
        <v>0</v>
      </c>
      <c r="T33" s="330">
        <v>0</v>
      </c>
      <c r="U33" s="222">
        <v>0</v>
      </c>
      <c r="V33" s="222">
        <v>0</v>
      </c>
      <c r="W33" s="222">
        <v>0</v>
      </c>
      <c r="X33" s="263">
        <v>0</v>
      </c>
      <c r="Y33" s="222">
        <v>0</v>
      </c>
      <c r="Z33" s="222">
        <v>0</v>
      </c>
      <c r="AA33" s="350">
        <v>0</v>
      </c>
      <c r="AB33" s="350">
        <v>0</v>
      </c>
      <c r="AC33" s="350">
        <v>0</v>
      </c>
      <c r="AD33" s="222">
        <v>0</v>
      </c>
      <c r="AE33" s="222">
        <v>0</v>
      </c>
      <c r="AF33" s="263">
        <v>0</v>
      </c>
      <c r="AG33" s="378">
        <v>0</v>
      </c>
      <c r="AH33" s="366">
        <v>0</v>
      </c>
      <c r="AI33" s="366">
        <v>0</v>
      </c>
    </row>
    <row r="34" spans="2:35">
      <c r="B34" s="300" t="s">
        <v>238</v>
      </c>
      <c r="C34" s="300"/>
      <c r="D34" s="300"/>
      <c r="E34" s="323" t="s">
        <v>116</v>
      </c>
      <c r="F34" s="330">
        <v>0</v>
      </c>
      <c r="G34" s="330">
        <v>0</v>
      </c>
      <c r="H34" s="330">
        <v>0</v>
      </c>
      <c r="I34" s="262">
        <v>0</v>
      </c>
      <c r="J34" s="222">
        <v>0</v>
      </c>
      <c r="K34" s="222">
        <v>42.786999999999999</v>
      </c>
      <c r="L34" s="222">
        <v>0</v>
      </c>
      <c r="M34" s="222">
        <v>0</v>
      </c>
      <c r="N34" s="263">
        <v>0</v>
      </c>
      <c r="O34" s="222">
        <v>0</v>
      </c>
      <c r="P34" s="222">
        <v>0</v>
      </c>
      <c r="Q34" s="222">
        <v>0</v>
      </c>
      <c r="R34" s="222">
        <v>0</v>
      </c>
      <c r="S34" s="263">
        <v>0</v>
      </c>
      <c r="T34" s="330">
        <v>0</v>
      </c>
      <c r="U34" s="222">
        <v>0</v>
      </c>
      <c r="V34" s="222">
        <v>0</v>
      </c>
      <c r="W34" s="222">
        <v>0</v>
      </c>
      <c r="X34" s="263">
        <v>0</v>
      </c>
      <c r="Y34" s="222">
        <v>0</v>
      </c>
      <c r="Z34" s="222">
        <v>0</v>
      </c>
      <c r="AA34" s="350">
        <v>0</v>
      </c>
      <c r="AB34" s="350">
        <v>0</v>
      </c>
      <c r="AC34" s="350">
        <v>0</v>
      </c>
      <c r="AD34" s="222">
        <v>0</v>
      </c>
      <c r="AE34" s="222">
        <v>0</v>
      </c>
      <c r="AF34" s="263">
        <v>0</v>
      </c>
      <c r="AG34" s="378">
        <v>0</v>
      </c>
      <c r="AH34" s="366">
        <v>0</v>
      </c>
      <c r="AI34" s="366">
        <v>0</v>
      </c>
    </row>
    <row r="35" spans="2:35">
      <c r="B35" s="300" t="s">
        <v>239</v>
      </c>
      <c r="C35" s="300"/>
      <c r="D35" s="300"/>
      <c r="E35" s="323" t="s">
        <v>116</v>
      </c>
      <c r="F35" s="330">
        <v>0</v>
      </c>
      <c r="G35" s="330">
        <v>0</v>
      </c>
      <c r="H35" s="330">
        <v>0</v>
      </c>
      <c r="I35" s="262">
        <v>0</v>
      </c>
      <c r="J35" s="222">
        <v>0</v>
      </c>
      <c r="K35" s="222">
        <v>0</v>
      </c>
      <c r="L35" s="222">
        <v>-9.5489999999999995</v>
      </c>
      <c r="M35" s="222">
        <v>-9.5500000000000007</v>
      </c>
      <c r="N35" s="263">
        <v>0</v>
      </c>
      <c r="O35" s="222">
        <v>-9.5500000000000007</v>
      </c>
      <c r="P35" s="222">
        <v>0</v>
      </c>
      <c r="Q35" s="222">
        <v>0</v>
      </c>
      <c r="R35" s="222">
        <v>0</v>
      </c>
      <c r="S35" s="263">
        <v>0</v>
      </c>
      <c r="T35" s="330">
        <v>0</v>
      </c>
      <c r="U35" s="222">
        <v>0</v>
      </c>
      <c r="V35" s="222">
        <v>0</v>
      </c>
      <c r="W35" s="222">
        <v>0</v>
      </c>
      <c r="X35" s="263">
        <v>0</v>
      </c>
      <c r="Y35" s="222">
        <v>0</v>
      </c>
      <c r="Z35" s="222">
        <v>0</v>
      </c>
      <c r="AA35" s="350">
        <v>0</v>
      </c>
      <c r="AB35" s="350">
        <v>0</v>
      </c>
      <c r="AC35" s="350">
        <v>0</v>
      </c>
      <c r="AD35" s="222">
        <v>0</v>
      </c>
      <c r="AE35" s="222">
        <v>0</v>
      </c>
      <c r="AF35" s="263">
        <v>0</v>
      </c>
      <c r="AG35" s="378">
        <v>0</v>
      </c>
      <c r="AH35" s="366">
        <v>0</v>
      </c>
      <c r="AI35" s="366">
        <v>0</v>
      </c>
    </row>
    <row r="36" spans="2:35">
      <c r="B36" s="300" t="s">
        <v>240</v>
      </c>
      <c r="C36" s="300"/>
      <c r="D36" s="300"/>
      <c r="E36" s="323" t="s">
        <v>116</v>
      </c>
      <c r="F36" s="330">
        <v>0</v>
      </c>
      <c r="G36" s="330">
        <v>0</v>
      </c>
      <c r="H36" s="330">
        <v>0</v>
      </c>
      <c r="I36" s="262">
        <v>0</v>
      </c>
      <c r="J36" s="222">
        <v>0</v>
      </c>
      <c r="K36" s="222">
        <v>0</v>
      </c>
      <c r="L36" s="222">
        <v>0</v>
      </c>
      <c r="M36" s="222">
        <v>0</v>
      </c>
      <c r="N36" s="263">
        <v>0</v>
      </c>
      <c r="O36" s="222">
        <v>0</v>
      </c>
      <c r="P36" s="222">
        <v>0</v>
      </c>
      <c r="Q36" s="222">
        <v>0</v>
      </c>
      <c r="R36" s="222">
        <v>0</v>
      </c>
      <c r="S36" s="263">
        <v>0</v>
      </c>
      <c r="T36" s="330">
        <v>0</v>
      </c>
      <c r="U36" s="222">
        <v>0</v>
      </c>
      <c r="V36" s="222">
        <v>0</v>
      </c>
      <c r="W36" s="222">
        <v>0</v>
      </c>
      <c r="X36" s="263">
        <v>0</v>
      </c>
      <c r="Y36" s="222">
        <v>0</v>
      </c>
      <c r="Z36" s="222">
        <v>0</v>
      </c>
      <c r="AA36" s="350">
        <v>0</v>
      </c>
      <c r="AB36" s="350">
        <v>0</v>
      </c>
      <c r="AC36" s="350">
        <v>0</v>
      </c>
      <c r="AD36" s="222">
        <v>0</v>
      </c>
      <c r="AE36" s="222">
        <v>0</v>
      </c>
      <c r="AF36" s="263">
        <v>0</v>
      </c>
      <c r="AG36" s="378">
        <v>0</v>
      </c>
      <c r="AH36" s="366">
        <v>0</v>
      </c>
      <c r="AI36" s="366">
        <v>0</v>
      </c>
    </row>
    <row r="37" spans="2:35">
      <c r="B37" s="300" t="s">
        <v>241</v>
      </c>
      <c r="C37" s="300"/>
      <c r="D37" s="300"/>
      <c r="E37" s="323" t="s">
        <v>116</v>
      </c>
      <c r="F37" s="330"/>
      <c r="G37" s="330"/>
      <c r="H37" s="330"/>
      <c r="I37" s="262"/>
      <c r="J37" s="222">
        <v>0</v>
      </c>
      <c r="K37" s="222"/>
      <c r="L37" s="222"/>
      <c r="M37" s="222"/>
      <c r="N37" s="263"/>
      <c r="O37" s="222">
        <v>0</v>
      </c>
      <c r="P37" s="222">
        <v>0</v>
      </c>
      <c r="Q37" s="222">
        <v>0</v>
      </c>
      <c r="R37" s="222"/>
      <c r="S37" s="263">
        <v>0</v>
      </c>
      <c r="T37" s="330">
        <v>0</v>
      </c>
      <c r="U37" s="222">
        <v>0</v>
      </c>
      <c r="V37" s="222">
        <v>0</v>
      </c>
      <c r="W37" s="222">
        <v>0</v>
      </c>
      <c r="X37" s="263">
        <v>0</v>
      </c>
      <c r="Y37" s="222">
        <v>0</v>
      </c>
      <c r="Z37" s="222">
        <v>-2364.2130000000002</v>
      </c>
      <c r="AA37" s="350">
        <v>0</v>
      </c>
      <c r="AB37" s="350">
        <v>0</v>
      </c>
      <c r="AC37" s="350">
        <v>0</v>
      </c>
      <c r="AD37" s="222">
        <v>0</v>
      </c>
      <c r="AE37" s="222">
        <v>0</v>
      </c>
      <c r="AF37" s="263">
        <v>0</v>
      </c>
      <c r="AG37" s="378">
        <v>0</v>
      </c>
      <c r="AH37" s="366">
        <v>0</v>
      </c>
      <c r="AI37" s="366">
        <v>0</v>
      </c>
    </row>
    <row r="38" spans="2:35">
      <c r="B38" s="300" t="s">
        <v>242</v>
      </c>
      <c r="C38" s="300"/>
      <c r="D38" s="300"/>
      <c r="E38" s="323" t="s">
        <v>116</v>
      </c>
      <c r="F38" s="330">
        <v>0</v>
      </c>
      <c r="G38" s="330">
        <v>0</v>
      </c>
      <c r="H38" s="330">
        <v>0</v>
      </c>
      <c r="I38" s="262">
        <v>0</v>
      </c>
      <c r="J38" s="222">
        <v>0</v>
      </c>
      <c r="K38" s="222">
        <v>0</v>
      </c>
      <c r="L38" s="222">
        <v>0</v>
      </c>
      <c r="M38" s="222">
        <v>0</v>
      </c>
      <c r="N38" s="263">
        <v>0</v>
      </c>
      <c r="O38" s="222">
        <v>0</v>
      </c>
      <c r="P38" s="222">
        <v>0</v>
      </c>
      <c r="Q38" s="222">
        <v>-78775</v>
      </c>
      <c r="R38" s="222">
        <v>-161871.304</v>
      </c>
      <c r="S38" s="263">
        <v>0</v>
      </c>
      <c r="T38" s="336">
        <v>-244559</v>
      </c>
      <c r="U38" s="222">
        <v>0</v>
      </c>
      <c r="V38" s="222">
        <v>-163265</v>
      </c>
      <c r="W38" s="222">
        <v>-252382.802</v>
      </c>
      <c r="X38" s="263">
        <v>0</v>
      </c>
      <c r="Y38" s="336">
        <v>-344274</v>
      </c>
      <c r="Z38" s="222">
        <v>-153937.88800000001</v>
      </c>
      <c r="AA38" s="336">
        <v>-164112</v>
      </c>
      <c r="AB38" s="336">
        <v>-477122</v>
      </c>
      <c r="AC38" s="336">
        <v>-471466</v>
      </c>
      <c r="AD38" s="222">
        <v>-716368</v>
      </c>
      <c r="AE38" s="336">
        <v>-712125</v>
      </c>
      <c r="AF38" s="263">
        <v>0</v>
      </c>
      <c r="AG38" s="376">
        <v>-864450</v>
      </c>
      <c r="AH38" s="366">
        <v>0</v>
      </c>
      <c r="AI38" s="366">
        <v>0</v>
      </c>
    </row>
    <row r="39" spans="2:35" s="300" customFormat="1">
      <c r="B39" s="300" t="s">
        <v>243</v>
      </c>
      <c r="E39" s="323" t="s">
        <v>116</v>
      </c>
      <c r="F39" s="346">
        <v>10409.82</v>
      </c>
      <c r="G39" s="346">
        <v>23584.424999999999</v>
      </c>
      <c r="H39" s="346">
        <v>66316.447</v>
      </c>
      <c r="I39" s="262">
        <v>0</v>
      </c>
      <c r="J39" s="222">
        <v>111172.893</v>
      </c>
      <c r="K39" s="222">
        <v>7899.973</v>
      </c>
      <c r="L39" s="222">
        <v>6131.0169999999998</v>
      </c>
      <c r="M39" s="222">
        <v>12344.036</v>
      </c>
      <c r="N39" s="263">
        <v>0</v>
      </c>
      <c r="O39" s="222">
        <v>30588.190999999999</v>
      </c>
      <c r="P39" s="222">
        <v>-1892.3530000000001</v>
      </c>
      <c r="Q39" s="222">
        <v>4369.8360000000002</v>
      </c>
      <c r="R39" s="222">
        <v>9886.7860000000001</v>
      </c>
      <c r="S39" s="263">
        <v>0</v>
      </c>
      <c r="T39" s="336">
        <v>-9896</v>
      </c>
      <c r="U39" s="222">
        <v>4158.2150000000001</v>
      </c>
      <c r="V39" s="222">
        <v>20409.982</v>
      </c>
      <c r="W39" s="222">
        <v>59493.701000000001</v>
      </c>
      <c r="X39" s="263">
        <v>0</v>
      </c>
      <c r="Y39" s="336">
        <v>6711</v>
      </c>
      <c r="Z39" s="222">
        <v>-4468.1639999999998</v>
      </c>
      <c r="AA39" s="336">
        <v>-10277</v>
      </c>
      <c r="AB39" s="336">
        <v>-4232.59</v>
      </c>
      <c r="AC39" s="336">
        <v>-29520</v>
      </c>
      <c r="AD39" s="222">
        <v>8275</v>
      </c>
      <c r="AE39" s="336">
        <v>-32653</v>
      </c>
      <c r="AF39" s="263">
        <v>0</v>
      </c>
      <c r="AG39" s="336">
        <v>2967</v>
      </c>
      <c r="AH39" s="336">
        <v>17102</v>
      </c>
      <c r="AI39" s="336">
        <v>4775</v>
      </c>
    </row>
    <row r="40" spans="2:35" s="374" customFormat="1">
      <c r="B40" s="374" t="s">
        <v>244</v>
      </c>
      <c r="E40" s="323" t="s">
        <v>116</v>
      </c>
      <c r="F40" s="377">
        <v>-3165.7570000000001</v>
      </c>
      <c r="G40" s="377">
        <v>-950.95500000000004</v>
      </c>
      <c r="H40" s="377">
        <v>-698.69100000000003</v>
      </c>
      <c r="I40" s="387">
        <v>0</v>
      </c>
      <c r="J40" s="388">
        <v>-4484.5600000000004</v>
      </c>
      <c r="K40" s="388">
        <v>808.47500000000002</v>
      </c>
      <c r="L40" s="388">
        <v>389.13600000000002</v>
      </c>
      <c r="M40" s="388">
        <v>1058.502</v>
      </c>
      <c r="N40" s="382">
        <v>0</v>
      </c>
      <c r="O40" s="388">
        <v>5318.1719999999996</v>
      </c>
      <c r="P40" s="388">
        <v>693.29399999999998</v>
      </c>
      <c r="Q40" s="388">
        <v>1129.867</v>
      </c>
      <c r="R40" s="388">
        <v>1860.8420000000001</v>
      </c>
      <c r="S40" s="263">
        <v>0</v>
      </c>
      <c r="T40" s="376">
        <v>345</v>
      </c>
      <c r="U40" s="388">
        <v>145.483</v>
      </c>
      <c r="V40" s="388">
        <v>762.55200000000002</v>
      </c>
      <c r="W40" s="388">
        <v>940.20600000000002</v>
      </c>
      <c r="X40" s="382">
        <v>0</v>
      </c>
      <c r="Y40" s="376">
        <v>4339.4809999999998</v>
      </c>
      <c r="Z40" s="388">
        <v>-2667</v>
      </c>
      <c r="AA40" s="376">
        <v>-2667</v>
      </c>
      <c r="AB40" s="376">
        <v>-3056</v>
      </c>
      <c r="AC40" s="376">
        <v>-3056</v>
      </c>
      <c r="AD40" s="388">
        <v>-8579</v>
      </c>
      <c r="AE40" s="379">
        <v>-1840</v>
      </c>
      <c r="AF40" s="382">
        <v>0</v>
      </c>
      <c r="AG40" s="376">
        <v>-2534</v>
      </c>
      <c r="AH40" s="376">
        <v>5371</v>
      </c>
      <c r="AI40" s="376">
        <v>-2365</v>
      </c>
    </row>
    <row r="41" spans="2:35" s="300" customFormat="1" ht="12.75" customHeight="1">
      <c r="B41" s="266" t="s">
        <v>245</v>
      </c>
      <c r="C41" s="230"/>
      <c r="D41" s="230"/>
      <c r="E41" s="323" t="s">
        <v>116</v>
      </c>
      <c r="F41" s="222">
        <v>0</v>
      </c>
      <c r="G41" s="222">
        <v>0</v>
      </c>
      <c r="H41" s="222">
        <v>0</v>
      </c>
      <c r="I41" s="222">
        <v>0</v>
      </c>
      <c r="J41" s="222">
        <v>0</v>
      </c>
      <c r="K41" s="222">
        <v>0</v>
      </c>
      <c r="L41" s="222">
        <v>0</v>
      </c>
      <c r="M41" s="222">
        <v>0</v>
      </c>
      <c r="N41" s="263">
        <v>0</v>
      </c>
      <c r="O41" s="222">
        <v>0</v>
      </c>
      <c r="P41" s="222">
        <v>0</v>
      </c>
      <c r="Q41" s="222">
        <v>0</v>
      </c>
      <c r="R41" s="222">
        <v>0</v>
      </c>
      <c r="S41" s="263">
        <v>0</v>
      </c>
      <c r="T41" s="336">
        <v>1056</v>
      </c>
      <c r="U41" s="263">
        <v>0</v>
      </c>
      <c r="V41" s="263">
        <v>0</v>
      </c>
      <c r="W41" s="263">
        <v>0</v>
      </c>
      <c r="X41" s="263">
        <v>0</v>
      </c>
      <c r="Y41" s="336">
        <v>-1489</v>
      </c>
      <c r="Z41" s="263">
        <v>0</v>
      </c>
      <c r="AA41" s="350">
        <v>0</v>
      </c>
      <c r="AB41" s="350">
        <v>11190</v>
      </c>
      <c r="AC41" s="350">
        <v>0</v>
      </c>
      <c r="AD41" s="222">
        <v>14829</v>
      </c>
      <c r="AE41" s="222">
        <v>0</v>
      </c>
      <c r="AF41" s="263">
        <v>0</v>
      </c>
      <c r="AG41" s="350">
        <v>0</v>
      </c>
      <c r="AH41" s="366">
        <v>0</v>
      </c>
      <c r="AI41" s="366">
        <v>0</v>
      </c>
    </row>
    <row r="42" spans="2:35" s="300" customFormat="1">
      <c r="B42" s="266" t="s">
        <v>246</v>
      </c>
      <c r="C42" s="230"/>
      <c r="D42" s="230"/>
      <c r="E42" s="323" t="s">
        <v>116</v>
      </c>
      <c r="F42" s="222">
        <v>0</v>
      </c>
      <c r="G42" s="222">
        <v>0</v>
      </c>
      <c r="H42" s="222">
        <v>0</v>
      </c>
      <c r="I42" s="222">
        <v>0</v>
      </c>
      <c r="J42" s="222">
        <v>0</v>
      </c>
      <c r="K42" s="222">
        <v>0</v>
      </c>
      <c r="L42" s="222">
        <v>0</v>
      </c>
      <c r="M42" s="222">
        <v>0</v>
      </c>
      <c r="N42" s="263">
        <v>0</v>
      </c>
      <c r="O42" s="222">
        <v>0</v>
      </c>
      <c r="P42" s="222">
        <v>0</v>
      </c>
      <c r="Q42" s="222">
        <v>0</v>
      </c>
      <c r="R42" s="222">
        <v>0</v>
      </c>
      <c r="S42" s="263">
        <v>0</v>
      </c>
      <c r="T42" s="336">
        <v>-120</v>
      </c>
      <c r="U42" s="263">
        <v>0</v>
      </c>
      <c r="V42" s="263">
        <v>0</v>
      </c>
      <c r="W42" s="263">
        <v>0</v>
      </c>
      <c r="X42" s="263">
        <v>0</v>
      </c>
      <c r="Y42" s="336">
        <v>1225</v>
      </c>
      <c r="Z42" s="263">
        <v>0</v>
      </c>
      <c r="AA42" s="350">
        <v>0</v>
      </c>
      <c r="AB42" s="350">
        <v>0</v>
      </c>
      <c r="AC42" s="350">
        <v>0</v>
      </c>
      <c r="AD42" s="263">
        <v>0</v>
      </c>
      <c r="AE42" s="222">
        <v>0</v>
      </c>
      <c r="AF42" s="263">
        <v>0</v>
      </c>
      <c r="AG42" s="379">
        <v>0</v>
      </c>
      <c r="AH42" s="366">
        <v>0</v>
      </c>
      <c r="AI42" s="366">
        <v>0</v>
      </c>
    </row>
    <row r="43" spans="2:35">
      <c r="B43" s="300" t="s">
        <v>247</v>
      </c>
      <c r="C43" s="300"/>
      <c r="D43" s="300"/>
      <c r="E43" s="323" t="s">
        <v>116</v>
      </c>
      <c r="F43" s="330">
        <v>0</v>
      </c>
      <c r="G43" s="330">
        <v>0</v>
      </c>
      <c r="H43" s="330">
        <v>0</v>
      </c>
      <c r="I43" s="262">
        <v>0</v>
      </c>
      <c r="J43" s="222">
        <v>1589.6279999999999</v>
      </c>
      <c r="K43" s="222">
        <v>0</v>
      </c>
      <c r="L43" s="222">
        <v>1347.56</v>
      </c>
      <c r="M43" s="222">
        <v>1347.56</v>
      </c>
      <c r="N43" s="263">
        <v>0</v>
      </c>
      <c r="O43" s="222">
        <v>1347.558</v>
      </c>
      <c r="P43" s="222">
        <v>-4.2949999999999999</v>
      </c>
      <c r="Q43" s="222">
        <v>-12.678000000000001</v>
      </c>
      <c r="R43" s="222">
        <v>-12.678000000000001</v>
      </c>
      <c r="S43" s="263">
        <v>0</v>
      </c>
      <c r="T43" s="330">
        <v>0</v>
      </c>
      <c r="U43" s="222">
        <v>0</v>
      </c>
      <c r="V43" s="222">
        <v>0</v>
      </c>
      <c r="W43" s="222">
        <v>0</v>
      </c>
      <c r="X43" s="263">
        <v>0</v>
      </c>
      <c r="Y43" s="222">
        <v>0</v>
      </c>
      <c r="Z43" s="222">
        <v>0</v>
      </c>
      <c r="AA43" s="350">
        <v>0</v>
      </c>
      <c r="AB43" s="350">
        <v>0</v>
      </c>
      <c r="AC43" s="350">
        <v>0</v>
      </c>
      <c r="AD43" s="222">
        <v>0</v>
      </c>
      <c r="AE43" s="222">
        <v>0</v>
      </c>
      <c r="AF43" s="263">
        <v>0</v>
      </c>
      <c r="AG43" s="379">
        <v>0</v>
      </c>
      <c r="AH43" s="366">
        <v>0</v>
      </c>
      <c r="AI43" s="366">
        <v>0</v>
      </c>
    </row>
    <row r="44" spans="2:35">
      <c r="B44" s="300" t="s">
        <v>248</v>
      </c>
      <c r="C44" s="300"/>
      <c r="D44" s="300"/>
      <c r="E44" s="323" t="s">
        <v>116</v>
      </c>
      <c r="F44" s="330"/>
      <c r="G44" s="330"/>
      <c r="H44" s="330"/>
      <c r="I44" s="262"/>
      <c r="J44" s="222">
        <v>0</v>
      </c>
      <c r="K44" s="222">
        <v>0</v>
      </c>
      <c r="L44" s="222">
        <v>0</v>
      </c>
      <c r="M44" s="222">
        <v>0</v>
      </c>
      <c r="N44" s="263">
        <v>0</v>
      </c>
      <c r="O44" s="222">
        <v>0</v>
      </c>
      <c r="P44" s="222">
        <v>0</v>
      </c>
      <c r="Q44" s="222">
        <v>0</v>
      </c>
      <c r="R44" s="222">
        <v>0</v>
      </c>
      <c r="S44" s="263">
        <v>0</v>
      </c>
      <c r="T44" s="330">
        <v>1188</v>
      </c>
      <c r="U44" s="222">
        <v>0</v>
      </c>
      <c r="V44" s="222">
        <v>0</v>
      </c>
      <c r="W44" s="222">
        <v>0</v>
      </c>
      <c r="X44" s="263">
        <v>0</v>
      </c>
      <c r="Y44" s="222">
        <v>0</v>
      </c>
      <c r="Z44" s="222">
        <v>0</v>
      </c>
      <c r="AA44" s="350">
        <v>0</v>
      </c>
      <c r="AB44" s="350">
        <v>0</v>
      </c>
      <c r="AC44" s="350">
        <v>0</v>
      </c>
      <c r="AD44" s="222">
        <v>0</v>
      </c>
      <c r="AE44" s="222">
        <v>0</v>
      </c>
      <c r="AF44" s="263">
        <v>0</v>
      </c>
      <c r="AG44" s="379">
        <v>0</v>
      </c>
      <c r="AH44" s="366">
        <v>0</v>
      </c>
      <c r="AI44" s="366">
        <v>0</v>
      </c>
    </row>
    <row r="45" spans="2:35">
      <c r="B45" s="300" t="s">
        <v>249</v>
      </c>
      <c r="C45" s="300"/>
      <c r="D45" s="300"/>
      <c r="E45" s="323" t="s">
        <v>116</v>
      </c>
      <c r="F45" s="330"/>
      <c r="G45" s="330"/>
      <c r="H45" s="330"/>
      <c r="I45" s="262"/>
      <c r="J45" s="222">
        <v>0</v>
      </c>
      <c r="K45" s="222">
        <v>0</v>
      </c>
      <c r="L45" s="222">
        <v>0</v>
      </c>
      <c r="M45" s="222">
        <v>0</v>
      </c>
      <c r="N45" s="263">
        <v>0</v>
      </c>
      <c r="O45" s="222">
        <v>0</v>
      </c>
      <c r="P45" s="222">
        <v>0</v>
      </c>
      <c r="Q45" s="222">
        <v>0</v>
      </c>
      <c r="R45" s="222">
        <v>0</v>
      </c>
      <c r="S45" s="263">
        <v>0</v>
      </c>
      <c r="T45" s="330">
        <v>1381</v>
      </c>
      <c r="U45" s="222">
        <v>0</v>
      </c>
      <c r="V45" s="222">
        <v>0</v>
      </c>
      <c r="W45" s="222">
        <v>0</v>
      </c>
      <c r="X45" s="263">
        <v>0</v>
      </c>
      <c r="Y45" s="330">
        <v>1405</v>
      </c>
      <c r="Z45" s="222">
        <v>0</v>
      </c>
      <c r="AA45" s="350">
        <v>0</v>
      </c>
      <c r="AB45" s="350">
        <v>0</v>
      </c>
      <c r="AC45" s="350">
        <v>0</v>
      </c>
      <c r="AD45" s="222">
        <v>0</v>
      </c>
      <c r="AE45" s="222">
        <v>0</v>
      </c>
      <c r="AF45" s="263">
        <v>0</v>
      </c>
      <c r="AG45" s="376">
        <v>-6956</v>
      </c>
      <c r="AH45" s="366">
        <v>0</v>
      </c>
      <c r="AI45" s="366">
        <v>0</v>
      </c>
    </row>
    <row r="46" spans="2:35">
      <c r="B46" s="300" t="s">
        <v>250</v>
      </c>
      <c r="C46" s="300"/>
      <c r="D46" s="300"/>
      <c r="E46" s="323" t="s">
        <v>116</v>
      </c>
      <c r="F46" s="346">
        <v>-18898.624</v>
      </c>
      <c r="G46" s="346">
        <v>-59062.146999999997</v>
      </c>
      <c r="H46" s="346">
        <v>-166379.62</v>
      </c>
      <c r="I46" s="262">
        <v>0</v>
      </c>
      <c r="J46" s="222">
        <v>-321841.59399999998</v>
      </c>
      <c r="K46" s="222">
        <v>-7108.41</v>
      </c>
      <c r="L46" s="222">
        <v>-19399.405999999999</v>
      </c>
      <c r="M46" s="222">
        <v>-18036.222000000002</v>
      </c>
      <c r="N46" s="263">
        <v>0</v>
      </c>
      <c r="O46" s="222">
        <v>-18888.571</v>
      </c>
      <c r="P46" s="222">
        <v>32748.346000000001</v>
      </c>
      <c r="Q46" s="222">
        <v>4624.3019999999997</v>
      </c>
      <c r="R46" s="222">
        <v>-101112.19100000001</v>
      </c>
      <c r="S46" s="263">
        <v>0</v>
      </c>
      <c r="T46" s="336">
        <v>-62879</v>
      </c>
      <c r="U46" s="222">
        <v>56376.419000000002</v>
      </c>
      <c r="V46" s="222">
        <v>1231.2239999999999</v>
      </c>
      <c r="W46" s="222">
        <v>17711.237000000001</v>
      </c>
      <c r="X46" s="263">
        <v>0</v>
      </c>
      <c r="Y46" s="336">
        <v>-6061</v>
      </c>
      <c r="Z46" s="222">
        <v>-3491</v>
      </c>
      <c r="AA46" s="336">
        <v>-5311</v>
      </c>
      <c r="AB46" s="336">
        <v>696</v>
      </c>
      <c r="AC46" s="336">
        <v>-1665</v>
      </c>
      <c r="AD46" s="222">
        <v>-28909</v>
      </c>
      <c r="AE46" s="336">
        <v>5961</v>
      </c>
      <c r="AF46" s="263">
        <v>0</v>
      </c>
      <c r="AG46" s="376">
        <v>4142</v>
      </c>
      <c r="AH46" s="336">
        <v>-1249</v>
      </c>
      <c r="AI46" s="336">
        <v>-5012</v>
      </c>
    </row>
    <row r="47" spans="2:35">
      <c r="B47" s="300" t="s">
        <v>254</v>
      </c>
      <c r="C47" s="300"/>
      <c r="D47" s="300"/>
      <c r="E47" s="323" t="s">
        <v>116</v>
      </c>
      <c r="F47" s="346"/>
      <c r="G47" s="346"/>
      <c r="H47" s="346"/>
      <c r="I47" s="262"/>
      <c r="J47" s="222">
        <v>0</v>
      </c>
      <c r="K47" s="222">
        <v>0</v>
      </c>
      <c r="L47" s="222">
        <v>0</v>
      </c>
      <c r="M47" s="222">
        <v>0</v>
      </c>
      <c r="N47" s="263">
        <v>0</v>
      </c>
      <c r="O47" s="222">
        <v>0</v>
      </c>
      <c r="P47" s="222">
        <v>0</v>
      </c>
      <c r="Q47" s="222">
        <v>0</v>
      </c>
      <c r="R47" s="222">
        <v>0</v>
      </c>
      <c r="S47" s="263">
        <v>0</v>
      </c>
      <c r="T47" s="330">
        <v>0</v>
      </c>
      <c r="U47" s="222">
        <v>0</v>
      </c>
      <c r="V47" s="222">
        <v>0</v>
      </c>
      <c r="W47" s="222">
        <v>0</v>
      </c>
      <c r="X47" s="263">
        <v>0</v>
      </c>
      <c r="Y47" s="222">
        <v>0</v>
      </c>
      <c r="Z47" s="222">
        <v>0</v>
      </c>
      <c r="AA47" s="336">
        <v>3066</v>
      </c>
      <c r="AB47" s="350">
        <v>0</v>
      </c>
      <c r="AC47" s="336">
        <v>28748</v>
      </c>
      <c r="AD47" s="222">
        <v>0</v>
      </c>
      <c r="AE47" s="336">
        <v>31955</v>
      </c>
      <c r="AF47" s="263">
        <v>0</v>
      </c>
      <c r="AG47" s="379">
        <v>13</v>
      </c>
      <c r="AH47" s="366">
        <v>3818</v>
      </c>
      <c r="AI47" s="366">
        <v>11489</v>
      </c>
    </row>
    <row r="48" spans="2:35">
      <c r="B48" s="305" t="s">
        <v>255</v>
      </c>
      <c r="C48" s="300"/>
      <c r="D48" s="300"/>
      <c r="E48" s="323" t="s">
        <v>116</v>
      </c>
      <c r="F48" s="346"/>
      <c r="G48" s="346"/>
      <c r="H48" s="346"/>
      <c r="I48" s="262"/>
      <c r="J48" s="222">
        <v>0</v>
      </c>
      <c r="K48" s="222">
        <v>0</v>
      </c>
      <c r="L48" s="222">
        <v>0</v>
      </c>
      <c r="M48" s="222">
        <v>0</v>
      </c>
      <c r="N48" s="263">
        <v>0</v>
      </c>
      <c r="O48" s="222">
        <v>0</v>
      </c>
      <c r="P48" s="222">
        <v>0</v>
      </c>
      <c r="Q48" s="222">
        <v>0</v>
      </c>
      <c r="R48" s="222">
        <v>0</v>
      </c>
      <c r="S48" s="263">
        <v>0</v>
      </c>
      <c r="T48" s="330">
        <v>0</v>
      </c>
      <c r="U48" s="222">
        <v>0</v>
      </c>
      <c r="V48" s="222">
        <v>0</v>
      </c>
      <c r="W48" s="222">
        <v>0</v>
      </c>
      <c r="X48" s="263">
        <v>0</v>
      </c>
      <c r="Y48" s="222">
        <v>3031</v>
      </c>
      <c r="Z48" s="222">
        <v>0</v>
      </c>
      <c r="AA48" s="350">
        <v>0</v>
      </c>
      <c r="AB48" s="350">
        <v>0</v>
      </c>
      <c r="AC48" s="350">
        <v>0</v>
      </c>
      <c r="AD48" s="222">
        <v>0</v>
      </c>
      <c r="AE48" s="222">
        <v>0</v>
      </c>
      <c r="AF48" s="263">
        <v>0</v>
      </c>
      <c r="AG48" s="379">
        <v>6910</v>
      </c>
      <c r="AH48" s="366">
        <v>0</v>
      </c>
      <c r="AI48" s="366">
        <v>0</v>
      </c>
    </row>
    <row r="49" spans="2:35">
      <c r="B49" s="305" t="s">
        <v>256</v>
      </c>
      <c r="C49" s="300"/>
      <c r="D49" s="300"/>
      <c r="E49" s="323" t="s">
        <v>116</v>
      </c>
      <c r="F49" s="346"/>
      <c r="G49" s="346"/>
      <c r="H49" s="346"/>
      <c r="I49" s="262"/>
      <c r="J49" s="222">
        <v>0</v>
      </c>
      <c r="K49" s="222">
        <v>0</v>
      </c>
      <c r="L49" s="222">
        <v>0</v>
      </c>
      <c r="M49" s="222">
        <v>0</v>
      </c>
      <c r="N49" s="263">
        <v>0</v>
      </c>
      <c r="O49" s="222">
        <v>0</v>
      </c>
      <c r="P49" s="222">
        <v>0</v>
      </c>
      <c r="Q49" s="222">
        <v>0</v>
      </c>
      <c r="R49" s="222">
        <v>0</v>
      </c>
      <c r="S49" s="263">
        <v>0</v>
      </c>
      <c r="T49" s="330">
        <v>0</v>
      </c>
      <c r="U49" s="222">
        <v>0</v>
      </c>
      <c r="V49" s="222">
        <v>0</v>
      </c>
      <c r="W49" s="222">
        <v>0</v>
      </c>
      <c r="X49" s="263">
        <v>0</v>
      </c>
      <c r="Y49" s="222">
        <v>0</v>
      </c>
      <c r="Z49" s="222">
        <v>0</v>
      </c>
      <c r="AA49" s="350">
        <v>0</v>
      </c>
      <c r="AB49" s="350">
        <v>0</v>
      </c>
      <c r="AC49" s="350">
        <v>0</v>
      </c>
      <c r="AD49" s="222">
        <v>0</v>
      </c>
      <c r="AE49" s="222">
        <v>0</v>
      </c>
      <c r="AF49" s="263">
        <v>0</v>
      </c>
      <c r="AG49" s="379">
        <v>42</v>
      </c>
      <c r="AH49" s="366">
        <v>0</v>
      </c>
      <c r="AI49" s="366">
        <v>0</v>
      </c>
    </row>
    <row r="50" spans="2:35">
      <c r="B50" s="305" t="s">
        <v>257</v>
      </c>
      <c r="C50" s="300"/>
      <c r="D50" s="300"/>
      <c r="E50" s="323" t="s">
        <v>116</v>
      </c>
      <c r="F50" s="346"/>
      <c r="G50" s="346"/>
      <c r="H50" s="346"/>
      <c r="I50" s="262"/>
      <c r="J50" s="222">
        <v>0</v>
      </c>
      <c r="K50" s="222">
        <v>0</v>
      </c>
      <c r="L50" s="222">
        <v>0</v>
      </c>
      <c r="M50" s="222">
        <v>0</v>
      </c>
      <c r="N50" s="263">
        <v>0</v>
      </c>
      <c r="O50" s="222">
        <v>0</v>
      </c>
      <c r="P50" s="222">
        <v>0</v>
      </c>
      <c r="Q50" s="222">
        <v>0</v>
      </c>
      <c r="R50" s="222">
        <v>0</v>
      </c>
      <c r="S50" s="263">
        <v>0</v>
      </c>
      <c r="T50" s="330">
        <v>0</v>
      </c>
      <c r="U50" s="222">
        <v>0</v>
      </c>
      <c r="V50" s="222">
        <v>0</v>
      </c>
      <c r="W50" s="222">
        <v>0</v>
      </c>
      <c r="X50" s="263">
        <v>0</v>
      </c>
      <c r="Y50" s="222">
        <v>0</v>
      </c>
      <c r="Z50" s="222">
        <v>0</v>
      </c>
      <c r="AA50" s="350">
        <v>0</v>
      </c>
      <c r="AB50" s="350">
        <v>0</v>
      </c>
      <c r="AC50" s="350">
        <v>0</v>
      </c>
      <c r="AD50" s="222">
        <v>0</v>
      </c>
      <c r="AE50" s="222">
        <v>0</v>
      </c>
      <c r="AF50" s="263">
        <v>0</v>
      </c>
      <c r="AG50" s="379">
        <v>14096</v>
      </c>
      <c r="AH50" s="366">
        <v>0</v>
      </c>
      <c r="AI50" s="366">
        <v>0</v>
      </c>
    </row>
    <row r="51" spans="2:35">
      <c r="B51" s="264" t="s">
        <v>251</v>
      </c>
      <c r="C51" s="264"/>
      <c r="D51" s="264"/>
      <c r="E51" s="178" t="s">
        <v>116</v>
      </c>
      <c r="F51" s="265">
        <f>SUM(F14:F46)</f>
        <v>50313.053000000014</v>
      </c>
      <c r="G51" s="265">
        <f>SUM(G14:G46)</f>
        <v>136363.23899999997</v>
      </c>
      <c r="H51" s="265">
        <f>SUM(H14:H46)</f>
        <v>405460.05900000001</v>
      </c>
      <c r="I51" s="393">
        <f>SUM(I16:I46)</f>
        <v>0</v>
      </c>
      <c r="J51" s="228">
        <f t="shared" ref="J51:AI51" si="1">SUM(J14:J50)</f>
        <v>509894.51500000007</v>
      </c>
      <c r="K51" s="228">
        <f t="shared" si="1"/>
        <v>104585.34099999999</v>
      </c>
      <c r="L51" s="228">
        <f t="shared" si="1"/>
        <v>248638.25399999999</v>
      </c>
      <c r="M51" s="228">
        <f t="shared" si="1"/>
        <v>408999.7539999999</v>
      </c>
      <c r="N51" s="228">
        <f t="shared" si="1"/>
        <v>0</v>
      </c>
      <c r="O51" s="228">
        <f t="shared" si="1"/>
        <v>593697.06499999994</v>
      </c>
      <c r="P51" s="228">
        <f t="shared" si="1"/>
        <v>163197.84299999991</v>
      </c>
      <c r="Q51" s="228">
        <f t="shared" si="1"/>
        <v>287206.34845530998</v>
      </c>
      <c r="R51" s="228">
        <f t="shared" si="1"/>
        <v>343956.82700000011</v>
      </c>
      <c r="S51" s="228">
        <f t="shared" si="1"/>
        <v>0</v>
      </c>
      <c r="T51" s="228">
        <f t="shared" si="1"/>
        <v>410743.88399999996</v>
      </c>
      <c r="U51" s="228">
        <f t="shared" si="1"/>
        <v>263097.31299999997</v>
      </c>
      <c r="V51" s="228">
        <f t="shared" si="1"/>
        <v>338911.29700000002</v>
      </c>
      <c r="W51" s="228">
        <f t="shared" si="1"/>
        <v>608639.93799999985</v>
      </c>
      <c r="X51" s="228">
        <f t="shared" si="1"/>
        <v>0</v>
      </c>
      <c r="Y51" s="228">
        <f t="shared" si="1"/>
        <v>650539.30000000016</v>
      </c>
      <c r="Z51" s="228">
        <f t="shared" si="1"/>
        <v>94102.233999999982</v>
      </c>
      <c r="AA51" s="228">
        <f t="shared" si="1"/>
        <v>81616.131999999983</v>
      </c>
      <c r="AB51" s="228">
        <f t="shared" si="1"/>
        <v>121681.40267000007</v>
      </c>
      <c r="AC51" s="228">
        <f t="shared" si="1"/>
        <v>105707</v>
      </c>
      <c r="AD51" s="228">
        <f t="shared" si="1"/>
        <v>136522</v>
      </c>
      <c r="AE51" s="228">
        <f t="shared" si="1"/>
        <v>142953</v>
      </c>
      <c r="AF51" s="228">
        <f t="shared" si="1"/>
        <v>0</v>
      </c>
      <c r="AG51" s="228">
        <f t="shared" si="1"/>
        <v>328461</v>
      </c>
      <c r="AH51" s="228">
        <f t="shared" si="1"/>
        <v>258645</v>
      </c>
      <c r="AI51" s="228">
        <f t="shared" si="1"/>
        <v>332225</v>
      </c>
    </row>
    <row r="52" spans="2:35">
      <c r="B52" s="300"/>
      <c r="C52" s="300"/>
      <c r="D52" s="300"/>
      <c r="E52" s="323"/>
      <c r="F52" s="346"/>
      <c r="G52" s="346"/>
      <c r="H52" s="346"/>
      <c r="I52" s="346"/>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374"/>
      <c r="AH52" s="222"/>
      <c r="AI52" s="222"/>
    </row>
    <row r="53" spans="2:35">
      <c r="B53" s="300" t="s">
        <v>258</v>
      </c>
      <c r="C53" s="300"/>
      <c r="D53" s="300"/>
      <c r="E53" s="323" t="s">
        <v>116</v>
      </c>
      <c r="F53" s="346">
        <v>15655.18</v>
      </c>
      <c r="G53" s="346">
        <v>12270.713</v>
      </c>
      <c r="H53" s="346">
        <v>26628.714</v>
      </c>
      <c r="I53" s="262">
        <v>0</v>
      </c>
      <c r="J53" s="222">
        <v>57113.535000000003</v>
      </c>
      <c r="K53" s="222">
        <v>8291.8680000000004</v>
      </c>
      <c r="L53" s="222">
        <v>4246.7359999999999</v>
      </c>
      <c r="M53" s="222">
        <v>301.733</v>
      </c>
      <c r="N53" s="263">
        <v>0</v>
      </c>
      <c r="O53" s="222">
        <v>23309.51</v>
      </c>
      <c r="P53" s="222">
        <v>8712.0429999999997</v>
      </c>
      <c r="Q53" s="222">
        <v>-11140.397999999999</v>
      </c>
      <c r="R53" s="222">
        <v>-20278.936000000002</v>
      </c>
      <c r="S53" s="263">
        <v>0</v>
      </c>
      <c r="T53" s="336">
        <v>-53833</v>
      </c>
      <c r="U53" s="222">
        <v>-5991.6620000000003</v>
      </c>
      <c r="V53" s="222">
        <v>-16443.808000000001</v>
      </c>
      <c r="W53" s="222">
        <v>-26215.69</v>
      </c>
      <c r="X53" s="263">
        <v>0</v>
      </c>
      <c r="Y53" s="336">
        <v>-55606</v>
      </c>
      <c r="Z53" s="222">
        <v>61889</v>
      </c>
      <c r="AA53" s="346">
        <v>69021</v>
      </c>
      <c r="AB53" s="346">
        <v>41036</v>
      </c>
      <c r="AC53" s="346">
        <v>49691</v>
      </c>
      <c r="AD53" s="222">
        <v>31212</v>
      </c>
      <c r="AE53" s="346">
        <v>36661</v>
      </c>
      <c r="AF53" s="263">
        <v>0</v>
      </c>
      <c r="AG53" s="376">
        <v>11710</v>
      </c>
      <c r="AH53" s="336">
        <v>59174</v>
      </c>
      <c r="AI53" s="336">
        <v>96315</v>
      </c>
    </row>
    <row r="54" spans="2:35">
      <c r="B54" s="300" t="s">
        <v>259</v>
      </c>
      <c r="C54" s="300"/>
      <c r="D54" s="300"/>
      <c r="E54" s="323" t="s">
        <v>116</v>
      </c>
      <c r="F54" s="346">
        <v>8422.4120000000003</v>
      </c>
      <c r="G54" s="346">
        <v>9888.7170000000006</v>
      </c>
      <c r="H54" s="346">
        <v>15327.322</v>
      </c>
      <c r="I54" s="262">
        <v>0</v>
      </c>
      <c r="J54" s="222">
        <v>-1186.992</v>
      </c>
      <c r="K54" s="222">
        <v>-8207.6890000000003</v>
      </c>
      <c r="L54" s="222">
        <v>-18175.927</v>
      </c>
      <c r="M54" s="222">
        <v>-24241.023000000001</v>
      </c>
      <c r="N54" s="263">
        <v>0</v>
      </c>
      <c r="O54" s="222">
        <v>-6666.6940000000004</v>
      </c>
      <c r="P54" s="222">
        <v>-12681.514999999999</v>
      </c>
      <c r="Q54" s="222">
        <v>-5715.9989999999998</v>
      </c>
      <c r="R54" s="222">
        <v>-1995.671</v>
      </c>
      <c r="S54" s="263">
        <v>0</v>
      </c>
      <c r="T54" s="336">
        <v>-9466</v>
      </c>
      <c r="U54" s="222">
        <v>8247.1830000000009</v>
      </c>
      <c r="V54" s="222">
        <v>1117.481</v>
      </c>
      <c r="W54" s="222">
        <v>3674.3850000000002</v>
      </c>
      <c r="X54" s="263">
        <v>0</v>
      </c>
      <c r="Y54" s="336">
        <v>-12250</v>
      </c>
      <c r="Z54" s="222">
        <v>-7734.3030799999997</v>
      </c>
      <c r="AA54" s="336">
        <v>-7902</v>
      </c>
      <c r="AB54" s="336">
        <v>-9770</v>
      </c>
      <c r="AC54" s="336">
        <v>-9496</v>
      </c>
      <c r="AD54" s="222">
        <v>-26514</v>
      </c>
      <c r="AE54" s="336">
        <v>-11439</v>
      </c>
      <c r="AF54" s="263">
        <v>0</v>
      </c>
      <c r="AG54" s="376">
        <v>-28070</v>
      </c>
      <c r="AH54" s="336">
        <v>-1848</v>
      </c>
      <c r="AI54" s="336">
        <v>17548</v>
      </c>
    </row>
    <row r="55" spans="2:35">
      <c r="B55" s="300" t="s">
        <v>260</v>
      </c>
      <c r="C55" s="300"/>
      <c r="D55" s="300"/>
      <c r="E55" s="323" t="s">
        <v>116</v>
      </c>
      <c r="F55" s="346">
        <v>12098.607</v>
      </c>
      <c r="G55" s="346">
        <v>11026.228999999999</v>
      </c>
      <c r="H55" s="346">
        <v>-9106.7250000000004</v>
      </c>
      <c r="I55" s="262">
        <v>0</v>
      </c>
      <c r="J55" s="222">
        <v>-110105.376</v>
      </c>
      <c r="K55" s="222">
        <v>-14752.361999999999</v>
      </c>
      <c r="L55" s="222">
        <v>-47217.428999999996</v>
      </c>
      <c r="M55" s="222">
        <v>-103361.698</v>
      </c>
      <c r="N55" s="263">
        <v>0</v>
      </c>
      <c r="O55" s="222">
        <v>-199108.79300000001</v>
      </c>
      <c r="P55" s="222">
        <v>30142.409</v>
      </c>
      <c r="Q55" s="222">
        <v>56210.531000000003</v>
      </c>
      <c r="R55" s="222">
        <v>91990.157000000007</v>
      </c>
      <c r="S55" s="263">
        <v>0</v>
      </c>
      <c r="T55" s="336">
        <v>-17795</v>
      </c>
      <c r="U55" s="222">
        <v>-172238.285</v>
      </c>
      <c r="V55" s="222">
        <v>-212678.177</v>
      </c>
      <c r="W55" s="222">
        <v>-290075.21500000003</v>
      </c>
      <c r="X55" s="263">
        <v>0</v>
      </c>
      <c r="Y55" s="336">
        <v>26369</v>
      </c>
      <c r="Z55" s="222">
        <v>-154876.20212033001</v>
      </c>
      <c r="AA55" s="336">
        <v>-180961</v>
      </c>
      <c r="AB55" s="336">
        <v>-94230</v>
      </c>
      <c r="AC55" s="336">
        <v>-82754</v>
      </c>
      <c r="AD55" s="222">
        <v>-34540</v>
      </c>
      <c r="AE55" s="336">
        <v>-41404</v>
      </c>
      <c r="AF55" s="263">
        <v>0</v>
      </c>
      <c r="AG55" s="376">
        <v>11466</v>
      </c>
      <c r="AH55" s="336">
        <v>90560</v>
      </c>
      <c r="AI55" s="336">
        <v>177023</v>
      </c>
    </row>
    <row r="56" spans="2:35">
      <c r="B56" s="300" t="s">
        <v>261</v>
      </c>
      <c r="C56" s="300"/>
      <c r="D56" s="300"/>
      <c r="E56" s="323" t="s">
        <v>116</v>
      </c>
      <c r="F56" s="346">
        <v>-19480.525000000001</v>
      </c>
      <c r="G56" s="346">
        <v>-19673.809000000001</v>
      </c>
      <c r="H56" s="346">
        <v>-20967.011999999999</v>
      </c>
      <c r="I56" s="262">
        <v>0</v>
      </c>
      <c r="J56" s="222">
        <v>-47542.464</v>
      </c>
      <c r="K56" s="222">
        <v>-9305.7860000000001</v>
      </c>
      <c r="L56" s="222">
        <v>2852.8029999999999</v>
      </c>
      <c r="M56" s="222">
        <v>-1684.857</v>
      </c>
      <c r="N56" s="263">
        <v>0</v>
      </c>
      <c r="O56" s="222">
        <v>-39469.135999999999</v>
      </c>
      <c r="P56" s="222">
        <v>12979.483</v>
      </c>
      <c r="Q56" s="222">
        <v>37319.963000000003</v>
      </c>
      <c r="R56" s="222">
        <v>40373.004000000001</v>
      </c>
      <c r="S56" s="263">
        <v>0</v>
      </c>
      <c r="T56" s="336">
        <v>81303</v>
      </c>
      <c r="U56" s="222">
        <v>-1650.921</v>
      </c>
      <c r="V56" s="222">
        <v>-7362.5690000000004</v>
      </c>
      <c r="W56" s="222">
        <v>-4025.0360000000001</v>
      </c>
      <c r="X56" s="263">
        <v>0</v>
      </c>
      <c r="Y56" s="336">
        <v>28022</v>
      </c>
      <c r="Z56" s="222">
        <v>2529</v>
      </c>
      <c r="AA56" s="346">
        <v>5323</v>
      </c>
      <c r="AB56" s="346">
        <v>803</v>
      </c>
      <c r="AC56" s="346">
        <v>9929</v>
      </c>
      <c r="AD56" s="222">
        <v>2986</v>
      </c>
      <c r="AE56" s="346">
        <v>13794</v>
      </c>
      <c r="AF56" s="263">
        <v>0</v>
      </c>
      <c r="AG56" s="376">
        <v>-19916</v>
      </c>
      <c r="AH56" s="366">
        <v>-20204</v>
      </c>
      <c r="AI56" s="366">
        <v>-25034</v>
      </c>
    </row>
    <row r="57" spans="2:35">
      <c r="B57" s="300" t="s">
        <v>262</v>
      </c>
      <c r="C57" s="300"/>
      <c r="D57" s="300"/>
      <c r="E57" s="323" t="s">
        <v>116</v>
      </c>
      <c r="F57" s="346">
        <v>25509.785</v>
      </c>
      <c r="G57" s="346">
        <v>20733.395</v>
      </c>
      <c r="H57" s="346">
        <v>14254.050999999999</v>
      </c>
      <c r="I57" s="262">
        <v>0</v>
      </c>
      <c r="J57" s="222">
        <v>39745.815000000002</v>
      </c>
      <c r="K57" s="222">
        <v>34953.19</v>
      </c>
      <c r="L57" s="222">
        <v>-15498.379000000001</v>
      </c>
      <c r="M57" s="222">
        <v>80411.5</v>
      </c>
      <c r="N57" s="263">
        <v>0</v>
      </c>
      <c r="O57" s="222">
        <v>132824.726</v>
      </c>
      <c r="P57" s="222">
        <v>-12144.08</v>
      </c>
      <c r="Q57" s="222">
        <v>-69021.409</v>
      </c>
      <c r="R57" s="222">
        <v>-51274.485000000001</v>
      </c>
      <c r="S57" s="263">
        <v>0</v>
      </c>
      <c r="T57" s="336">
        <v>61908</v>
      </c>
      <c r="U57" s="222">
        <v>-5544.5330000000004</v>
      </c>
      <c r="V57" s="222">
        <v>111353.54399999999</v>
      </c>
      <c r="W57" s="222">
        <v>66178.510999999999</v>
      </c>
      <c r="X57" s="263">
        <v>0</v>
      </c>
      <c r="Y57" s="336">
        <v>-39896</v>
      </c>
      <c r="Z57" s="222">
        <v>8678.4135999999999</v>
      </c>
      <c r="AA57" s="336">
        <v>-8327</v>
      </c>
      <c r="AB57" s="336">
        <v>-37979.422270000003</v>
      </c>
      <c r="AC57" s="336">
        <v>-107071</v>
      </c>
      <c r="AD57" s="222">
        <v>-8317</v>
      </c>
      <c r="AE57" s="336">
        <v>-109479</v>
      </c>
      <c r="AF57" s="263">
        <v>0</v>
      </c>
      <c r="AG57" s="376">
        <v>-23578</v>
      </c>
      <c r="AH57" s="336">
        <v>-218084</v>
      </c>
      <c r="AI57" s="336">
        <v>-301725</v>
      </c>
    </row>
    <row r="58" spans="2:35">
      <c r="B58" s="300" t="s">
        <v>263</v>
      </c>
      <c r="C58" s="300"/>
      <c r="D58" s="300"/>
      <c r="E58" s="323" t="s">
        <v>116</v>
      </c>
      <c r="F58" s="330">
        <v>0</v>
      </c>
      <c r="G58" s="330">
        <v>0</v>
      </c>
      <c r="H58" s="330">
        <v>0</v>
      </c>
      <c r="I58" s="262">
        <v>0</v>
      </c>
      <c r="J58" s="222">
        <v>0</v>
      </c>
      <c r="K58" s="222">
        <v>0</v>
      </c>
      <c r="L58" s="222">
        <v>1024904.887</v>
      </c>
      <c r="M58" s="222">
        <v>1012020</v>
      </c>
      <c r="N58" s="263">
        <v>0</v>
      </c>
      <c r="O58" s="222">
        <v>1012020</v>
      </c>
      <c r="P58" s="222">
        <v>0</v>
      </c>
      <c r="Q58" s="222">
        <v>0</v>
      </c>
      <c r="R58" s="222">
        <v>0</v>
      </c>
      <c r="S58" s="263">
        <v>0</v>
      </c>
      <c r="T58" s="336">
        <v>175133</v>
      </c>
      <c r="U58" s="222">
        <v>80787.667000000001</v>
      </c>
      <c r="V58" s="222">
        <v>163072.674</v>
      </c>
      <c r="W58" s="222">
        <v>168062.18</v>
      </c>
      <c r="X58" s="263">
        <v>0</v>
      </c>
      <c r="Y58" s="336">
        <v>172322</v>
      </c>
      <c r="Z58" s="222">
        <v>0</v>
      </c>
      <c r="AA58" s="330">
        <v>0</v>
      </c>
      <c r="AB58" s="330">
        <v>0</v>
      </c>
      <c r="AC58" s="330">
        <v>0</v>
      </c>
      <c r="AD58" s="222">
        <v>0</v>
      </c>
      <c r="AE58" s="222">
        <v>0</v>
      </c>
      <c r="AF58" s="263">
        <v>0</v>
      </c>
      <c r="AG58" s="379">
        <v>0</v>
      </c>
      <c r="AH58" s="366">
        <v>0</v>
      </c>
      <c r="AI58" s="366">
        <v>0</v>
      </c>
    </row>
    <row r="59" spans="2:35">
      <c r="B59" s="300" t="s">
        <v>264</v>
      </c>
      <c r="C59" s="300"/>
      <c r="D59" s="300"/>
      <c r="E59" s="323" t="s">
        <v>116</v>
      </c>
      <c r="F59" s="330">
        <v>0</v>
      </c>
      <c r="G59" s="330">
        <v>0</v>
      </c>
      <c r="H59" s="330">
        <v>0</v>
      </c>
      <c r="I59" s="262">
        <v>0</v>
      </c>
      <c r="J59" s="222">
        <v>0</v>
      </c>
      <c r="K59" s="222">
        <v>0</v>
      </c>
      <c r="L59" s="222">
        <v>0</v>
      </c>
      <c r="M59" s="222">
        <v>0</v>
      </c>
      <c r="N59" s="263">
        <v>0</v>
      </c>
      <c r="O59" s="222">
        <v>0</v>
      </c>
      <c r="P59" s="222">
        <v>0</v>
      </c>
      <c r="Q59" s="222">
        <v>0</v>
      </c>
      <c r="R59" s="222">
        <v>0</v>
      </c>
      <c r="S59" s="263">
        <v>0</v>
      </c>
      <c r="T59" s="222">
        <v>0</v>
      </c>
      <c r="U59" s="222">
        <v>0</v>
      </c>
      <c r="V59" s="222">
        <v>0</v>
      </c>
      <c r="W59" s="222">
        <v>0</v>
      </c>
      <c r="X59" s="263">
        <v>0</v>
      </c>
      <c r="Y59" s="222">
        <v>0</v>
      </c>
      <c r="Z59" s="222">
        <v>0</v>
      </c>
      <c r="AA59" s="330">
        <v>0</v>
      </c>
      <c r="AB59" s="330">
        <v>0</v>
      </c>
      <c r="AC59" s="330">
        <v>0</v>
      </c>
      <c r="AD59" s="222">
        <v>0</v>
      </c>
      <c r="AE59" s="222">
        <v>0</v>
      </c>
      <c r="AF59" s="263">
        <v>0</v>
      </c>
      <c r="AG59" s="379">
        <v>0</v>
      </c>
      <c r="AH59" s="366">
        <v>0</v>
      </c>
      <c r="AI59" s="366">
        <v>0</v>
      </c>
    </row>
    <row r="60" spans="2:35">
      <c r="B60" s="300" t="s">
        <v>265</v>
      </c>
      <c r="C60" s="300"/>
      <c r="D60" s="300"/>
      <c r="E60" s="323" t="s">
        <v>116</v>
      </c>
      <c r="F60" s="346">
        <v>-20444.472000000002</v>
      </c>
      <c r="G60" s="346">
        <v>-17356.203000000001</v>
      </c>
      <c r="H60" s="346">
        <v>-52791.091</v>
      </c>
      <c r="I60" s="262">
        <v>0</v>
      </c>
      <c r="J60" s="222">
        <v>-24663.004000000001</v>
      </c>
      <c r="K60" s="222">
        <v>-167.26900000000001</v>
      </c>
      <c r="L60" s="222">
        <v>-1301.605</v>
      </c>
      <c r="M60" s="222">
        <v>16424.519</v>
      </c>
      <c r="N60" s="263">
        <v>0</v>
      </c>
      <c r="O60" s="222">
        <v>2220.4360000000001</v>
      </c>
      <c r="P60" s="222">
        <v>-495.98899999999998</v>
      </c>
      <c r="Q60" s="222">
        <v>-24448.983</v>
      </c>
      <c r="R60" s="222">
        <v>-24877.260999999999</v>
      </c>
      <c r="S60" s="263">
        <v>0</v>
      </c>
      <c r="T60" s="222">
        <v>0</v>
      </c>
      <c r="U60" s="222">
        <v>-3375.643</v>
      </c>
      <c r="V60" s="222">
        <v>-61623.521000000001</v>
      </c>
      <c r="W60" s="222">
        <v>-51436.607000000004</v>
      </c>
      <c r="X60" s="263">
        <v>0</v>
      </c>
      <c r="Y60" s="222">
        <v>0</v>
      </c>
      <c r="Z60" s="222">
        <v>-43212.273999999998</v>
      </c>
      <c r="AA60" s="330">
        <v>0</v>
      </c>
      <c r="AB60" s="330">
        <v>-55534</v>
      </c>
      <c r="AC60" s="330">
        <v>0</v>
      </c>
      <c r="AD60" s="222">
        <v>-70263</v>
      </c>
      <c r="AE60" s="222">
        <v>0</v>
      </c>
      <c r="AF60" s="263">
        <v>0</v>
      </c>
      <c r="AG60" s="379">
        <v>0</v>
      </c>
      <c r="AH60" s="366">
        <v>0</v>
      </c>
      <c r="AI60" s="366">
        <v>0</v>
      </c>
    </row>
    <row r="61" spans="2:35">
      <c r="B61" s="264" t="s">
        <v>266</v>
      </c>
      <c r="C61" s="264"/>
      <c r="D61" s="264"/>
      <c r="E61" s="178" t="s">
        <v>116</v>
      </c>
      <c r="F61" s="265">
        <f>SUM(F51:F60)</f>
        <v>72074.040000000008</v>
      </c>
      <c r="G61" s="265">
        <f>SUM(G51:G60)</f>
        <v>153252.28099999993</v>
      </c>
      <c r="H61" s="265">
        <f>SUM(H51:H60)</f>
        <v>378805.31799999997</v>
      </c>
      <c r="I61" s="393">
        <f>SUM(I53:I60)</f>
        <v>0</v>
      </c>
      <c r="J61" s="228">
        <f t="shared" ref="J61:AA61" si="2">SUM(J51:J60)</f>
        <v>423256.0290000001</v>
      </c>
      <c r="K61" s="228">
        <f t="shared" si="2"/>
        <v>115397.29300000001</v>
      </c>
      <c r="L61" s="228">
        <f t="shared" si="2"/>
        <v>1198449.3399999999</v>
      </c>
      <c r="M61" s="228">
        <f t="shared" si="2"/>
        <v>1388869.9280000001</v>
      </c>
      <c r="N61" s="394">
        <f>SUM(N53:N60)</f>
        <v>0</v>
      </c>
      <c r="O61" s="228">
        <f t="shared" si="2"/>
        <v>1518827.1139999998</v>
      </c>
      <c r="P61" s="228">
        <f>SUM(P51:P60)</f>
        <v>189710.19399999993</v>
      </c>
      <c r="Q61" s="228">
        <f t="shared" si="2"/>
        <v>270410.05345531</v>
      </c>
      <c r="R61" s="228">
        <f t="shared" si="2"/>
        <v>377893.63500000018</v>
      </c>
      <c r="S61" s="394">
        <f>SUM(S53:S60)</f>
        <v>0</v>
      </c>
      <c r="T61" s="228">
        <f t="shared" si="2"/>
        <v>647993.88399999996</v>
      </c>
      <c r="U61" s="228">
        <f t="shared" si="2"/>
        <v>163331.11899999998</v>
      </c>
      <c r="V61" s="228">
        <f t="shared" si="2"/>
        <v>316346.92100000003</v>
      </c>
      <c r="W61" s="228">
        <f t="shared" si="2"/>
        <v>474802.46599999984</v>
      </c>
      <c r="X61" s="394">
        <f>SUM(X53:X60)</f>
        <v>0</v>
      </c>
      <c r="Y61" s="228">
        <f t="shared" si="2"/>
        <v>769500.30000000016</v>
      </c>
      <c r="Z61" s="228">
        <f t="shared" si="2"/>
        <v>-38624.131600330024</v>
      </c>
      <c r="AA61" s="228">
        <f t="shared" si="2"/>
        <v>-41229.868000000017</v>
      </c>
      <c r="AB61" s="228">
        <f>SUM(AB51:AB60)</f>
        <v>-33993.019599999934</v>
      </c>
      <c r="AC61" s="228">
        <f>SUM(AC51:AC60)</f>
        <v>-33994</v>
      </c>
      <c r="AD61" s="228">
        <f>SUM(AD51:AD60)</f>
        <v>31086</v>
      </c>
      <c r="AE61" s="228">
        <v>31086</v>
      </c>
      <c r="AF61" s="394">
        <f>SUM(AF53:AF60)</f>
        <v>0</v>
      </c>
      <c r="AG61" s="380">
        <f t="shared" ref="AG61" si="3">SUM(AG51:AG60)</f>
        <v>280073</v>
      </c>
      <c r="AH61" s="337">
        <f>SUM(AH51:AH60)</f>
        <v>168243</v>
      </c>
      <c r="AI61" s="337">
        <f>SUM(AI51:AI60)</f>
        <v>296352</v>
      </c>
    </row>
    <row r="62" spans="2:35">
      <c r="B62" s="300"/>
      <c r="C62" s="300"/>
      <c r="D62" s="300"/>
      <c r="E62" s="323"/>
      <c r="F62" s="346"/>
      <c r="G62" s="346"/>
      <c r="H62" s="346"/>
      <c r="I62" s="346"/>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374"/>
      <c r="AH62" s="222"/>
      <c r="AI62" s="222"/>
    </row>
    <row r="63" spans="2:35">
      <c r="B63" s="300" t="s">
        <v>267</v>
      </c>
      <c r="C63" s="300"/>
      <c r="D63" s="300"/>
      <c r="E63" s="323" t="s">
        <v>116</v>
      </c>
      <c r="F63" s="346">
        <v>2490.317</v>
      </c>
      <c r="G63" s="346">
        <v>1920.8209999999999</v>
      </c>
      <c r="H63" s="346">
        <v>3269.9920000000002</v>
      </c>
      <c r="I63" s="262">
        <v>0</v>
      </c>
      <c r="J63" s="222">
        <v>6694.8680000000004</v>
      </c>
      <c r="K63" s="222">
        <v>230.84299999999999</v>
      </c>
      <c r="L63" s="222">
        <v>317.05900000000003</v>
      </c>
      <c r="M63" s="222">
        <v>944.48699999999997</v>
      </c>
      <c r="N63" s="263">
        <v>0</v>
      </c>
      <c r="O63" s="222">
        <v>330.12</v>
      </c>
      <c r="P63" s="222">
        <v>72.474000000000004</v>
      </c>
      <c r="Q63" s="222">
        <v>-75.885999999999996</v>
      </c>
      <c r="R63" s="222">
        <v>257.03500000000003</v>
      </c>
      <c r="S63" s="263">
        <v>0</v>
      </c>
      <c r="T63" s="336">
        <v>57</v>
      </c>
      <c r="U63" s="222">
        <v>47.874000000000002</v>
      </c>
      <c r="V63" s="222">
        <v>-2242.2820000000002</v>
      </c>
      <c r="W63" s="222">
        <v>-1902.2909999999999</v>
      </c>
      <c r="X63" s="263">
        <v>0</v>
      </c>
      <c r="Y63" s="336">
        <v>-225</v>
      </c>
      <c r="Z63" s="222">
        <v>0</v>
      </c>
      <c r="AA63" s="350">
        <v>0</v>
      </c>
      <c r="AB63" s="350">
        <v>0</v>
      </c>
      <c r="AC63" s="350">
        <v>0</v>
      </c>
      <c r="AD63" s="222">
        <v>0</v>
      </c>
      <c r="AE63" s="366">
        <v>0</v>
      </c>
      <c r="AF63" s="263">
        <v>0</v>
      </c>
      <c r="AG63" s="376">
        <v>-7</v>
      </c>
      <c r="AH63" s="366">
        <v>0</v>
      </c>
      <c r="AI63" s="366">
        <v>0</v>
      </c>
    </row>
    <row r="64" spans="2:35">
      <c r="B64" s="300" t="s">
        <v>268</v>
      </c>
      <c r="C64" s="300"/>
      <c r="D64" s="300"/>
      <c r="E64" s="323" t="s">
        <v>116</v>
      </c>
      <c r="F64" s="346">
        <v>4626.25</v>
      </c>
      <c r="G64" s="346">
        <v>46441.921000000002</v>
      </c>
      <c r="H64" s="346">
        <v>132826.28</v>
      </c>
      <c r="I64" s="262">
        <v>0</v>
      </c>
      <c r="J64" s="222">
        <v>172719.43400000001</v>
      </c>
      <c r="K64" s="222">
        <v>6710.4579999999996</v>
      </c>
      <c r="L64" s="222">
        <v>12560.016</v>
      </c>
      <c r="M64" s="222">
        <v>59021.692000000003</v>
      </c>
      <c r="N64" s="263">
        <v>0</v>
      </c>
      <c r="O64" s="222">
        <v>118607.55</v>
      </c>
      <c r="P64" s="222">
        <v>3112.7849999999999</v>
      </c>
      <c r="Q64" s="222">
        <v>61654.826000000001</v>
      </c>
      <c r="R64" s="222">
        <v>70581.239000000001</v>
      </c>
      <c r="S64" s="263">
        <v>0</v>
      </c>
      <c r="T64" s="336">
        <v>271783</v>
      </c>
      <c r="U64" s="222">
        <v>15295.853999999999</v>
      </c>
      <c r="V64" s="222">
        <v>78726.436000000002</v>
      </c>
      <c r="W64" s="222">
        <v>137058.77100000001</v>
      </c>
      <c r="X64" s="263">
        <v>0</v>
      </c>
      <c r="Y64" s="336">
        <v>160061</v>
      </c>
      <c r="Z64" s="222">
        <v>1696</v>
      </c>
      <c r="AA64" s="346">
        <v>1696</v>
      </c>
      <c r="AB64" s="346">
        <v>42306.112000000001</v>
      </c>
      <c r="AC64" s="346">
        <v>42306</v>
      </c>
      <c r="AD64" s="222">
        <v>88577</v>
      </c>
      <c r="AE64" s="346">
        <v>88577</v>
      </c>
      <c r="AF64" s="263">
        <v>0</v>
      </c>
      <c r="AG64" s="376">
        <v>126461</v>
      </c>
      <c r="AH64" s="336">
        <v>7510</v>
      </c>
      <c r="AI64" s="336">
        <v>16140</v>
      </c>
    </row>
    <row r="65" spans="2:35">
      <c r="B65" s="300" t="s">
        <v>269</v>
      </c>
      <c r="C65" s="300"/>
      <c r="D65" s="300"/>
      <c r="E65" s="323" t="s">
        <v>116</v>
      </c>
      <c r="F65" s="346">
        <v>-40556.593999999997</v>
      </c>
      <c r="G65" s="346">
        <v>-56893.487000000001</v>
      </c>
      <c r="H65" s="346">
        <v>-85831.39</v>
      </c>
      <c r="I65" s="262">
        <v>0</v>
      </c>
      <c r="J65" s="222">
        <v>-187135.28200000001</v>
      </c>
      <c r="K65" s="222">
        <v>-45796.216</v>
      </c>
      <c r="L65" s="222">
        <v>-58837.900999999998</v>
      </c>
      <c r="M65" s="222">
        <v>-78127.452000000005</v>
      </c>
      <c r="N65" s="263">
        <v>0</v>
      </c>
      <c r="O65" s="222">
        <v>-106406.44</v>
      </c>
      <c r="P65" s="222">
        <v>-25929.236000000001</v>
      </c>
      <c r="Q65" s="222">
        <v>-26642.806</v>
      </c>
      <c r="R65" s="222">
        <v>-40218.834000000003</v>
      </c>
      <c r="S65" s="263">
        <v>0</v>
      </c>
      <c r="T65" s="336">
        <v>-112605</v>
      </c>
      <c r="U65" s="222">
        <v>-31993.776999999998</v>
      </c>
      <c r="V65" s="222">
        <v>-61530.811999999998</v>
      </c>
      <c r="W65" s="222">
        <v>-83425.232000000004</v>
      </c>
      <c r="X65" s="263">
        <v>0</v>
      </c>
      <c r="Y65" s="336">
        <v>-186199.158</v>
      </c>
      <c r="Z65" s="222">
        <v>-50058</v>
      </c>
      <c r="AA65" s="336">
        <v>-50058</v>
      </c>
      <c r="AB65" s="336">
        <v>-78896</v>
      </c>
      <c r="AC65" s="336">
        <v>-78896</v>
      </c>
      <c r="AD65" s="222">
        <v>-103666.792</v>
      </c>
      <c r="AE65" s="336">
        <v>-103667</v>
      </c>
      <c r="AF65" s="263">
        <v>0</v>
      </c>
      <c r="AG65" s="376">
        <v>-161979</v>
      </c>
      <c r="AH65" s="336">
        <v>-29409</v>
      </c>
      <c r="AI65" s="336">
        <v>-46108</v>
      </c>
    </row>
    <row r="66" spans="2:35">
      <c r="B66" s="300" t="s">
        <v>270</v>
      </c>
      <c r="C66" s="300"/>
      <c r="D66" s="300"/>
      <c r="E66" s="323" t="s">
        <v>116</v>
      </c>
      <c r="F66" s="346">
        <v>14547.395</v>
      </c>
      <c r="G66" s="346">
        <v>18001.581999999999</v>
      </c>
      <c r="H66" s="346">
        <v>81041.413</v>
      </c>
      <c r="I66" s="262">
        <v>0</v>
      </c>
      <c r="J66" s="222">
        <v>118778.446</v>
      </c>
      <c r="K66" s="222">
        <v>13465.589</v>
      </c>
      <c r="L66" s="222">
        <v>30468.422999999999</v>
      </c>
      <c r="M66" s="222">
        <v>42593.516000000003</v>
      </c>
      <c r="N66" s="263">
        <v>0</v>
      </c>
      <c r="O66" s="222">
        <v>61212.114999999998</v>
      </c>
      <c r="P66" s="222">
        <v>20967.958999999999</v>
      </c>
      <c r="Q66" s="222">
        <v>44898.915000000001</v>
      </c>
      <c r="R66" s="222">
        <v>74139.172000000006</v>
      </c>
      <c r="S66" s="263">
        <v>0</v>
      </c>
      <c r="T66" s="336">
        <v>104803.503</v>
      </c>
      <c r="U66" s="222">
        <v>36875.214</v>
      </c>
      <c r="V66" s="222">
        <v>72028.259999999995</v>
      </c>
      <c r="W66" s="222">
        <v>98079.198000000004</v>
      </c>
      <c r="X66" s="263">
        <v>0</v>
      </c>
      <c r="Y66" s="336">
        <v>134364.943</v>
      </c>
      <c r="Z66" s="222">
        <v>29697.223999999998</v>
      </c>
      <c r="AA66" s="346">
        <v>29697.223999999998</v>
      </c>
      <c r="AB66" s="346">
        <v>56588</v>
      </c>
      <c r="AC66" s="346">
        <v>56588</v>
      </c>
      <c r="AD66" s="222">
        <v>87541.717999999993</v>
      </c>
      <c r="AE66" s="346">
        <v>87542</v>
      </c>
      <c r="AF66" s="263">
        <v>0</v>
      </c>
      <c r="AG66" s="377">
        <v>118207</v>
      </c>
      <c r="AH66" s="346">
        <v>26427</v>
      </c>
      <c r="AI66" s="346">
        <v>51594</v>
      </c>
    </row>
    <row r="67" spans="2:35">
      <c r="B67" s="300" t="s">
        <v>271</v>
      </c>
      <c r="C67" s="300"/>
      <c r="D67" s="300"/>
      <c r="E67" s="323" t="s">
        <v>116</v>
      </c>
      <c r="F67" s="346">
        <v>-29610.573</v>
      </c>
      <c r="G67" s="346">
        <v>-90296.241999999998</v>
      </c>
      <c r="H67" s="346">
        <v>-105121.43399999999</v>
      </c>
      <c r="I67" s="262">
        <v>0</v>
      </c>
      <c r="J67" s="222">
        <v>-212864.70499999999</v>
      </c>
      <c r="K67" s="222">
        <v>-28789.525000000001</v>
      </c>
      <c r="L67" s="222">
        <v>-76817.256999999998</v>
      </c>
      <c r="M67" s="222">
        <v>-129430.853</v>
      </c>
      <c r="N67" s="263">
        <v>0</v>
      </c>
      <c r="O67" s="222">
        <v>-197781.98300000001</v>
      </c>
      <c r="P67" s="222">
        <v>-25368.121999999999</v>
      </c>
      <c r="Q67" s="222">
        <v>-95941.475999999995</v>
      </c>
      <c r="R67" s="222">
        <v>-124944.352</v>
      </c>
      <c r="S67" s="263">
        <v>0</v>
      </c>
      <c r="T67" s="336">
        <v>-216639.83499999999</v>
      </c>
      <c r="U67" s="222">
        <v>-39099.313000000002</v>
      </c>
      <c r="V67" s="222">
        <v>-110698.7</v>
      </c>
      <c r="W67" s="222">
        <v>-174557.58199999999</v>
      </c>
      <c r="X67" s="263">
        <v>0</v>
      </c>
      <c r="Y67" s="336">
        <v>-248341.171</v>
      </c>
      <c r="Z67" s="222">
        <v>-38909</v>
      </c>
      <c r="AA67" s="336">
        <v>-38909</v>
      </c>
      <c r="AB67" s="336">
        <v>-126211</v>
      </c>
      <c r="AC67" s="336">
        <v>-126211</v>
      </c>
      <c r="AD67" s="222">
        <v>-162865.62100000001</v>
      </c>
      <c r="AE67" s="336">
        <v>-162866</v>
      </c>
      <c r="AF67" s="263">
        <v>0</v>
      </c>
      <c r="AG67" s="376">
        <v>-238954</v>
      </c>
      <c r="AH67" s="336">
        <v>-32884</v>
      </c>
      <c r="AI67" s="336">
        <v>-120192</v>
      </c>
    </row>
    <row r="68" spans="2:35">
      <c r="B68" s="304" t="s">
        <v>272</v>
      </c>
      <c r="C68" s="264"/>
      <c r="D68" s="264"/>
      <c r="E68" s="267" t="s">
        <v>116</v>
      </c>
      <c r="F68" s="268">
        <f t="shared" ref="F68:T68" si="4">SUM(F61:F67)</f>
        <v>23570.83500000001</v>
      </c>
      <c r="G68" s="268">
        <f t="shared" si="4"/>
        <v>72426.875999999931</v>
      </c>
      <c r="H68" s="268">
        <f t="shared" si="4"/>
        <v>404990.17899999995</v>
      </c>
      <c r="I68" s="391">
        <f>SUM(I59:I67)</f>
        <v>0</v>
      </c>
      <c r="J68" s="269">
        <f t="shared" si="4"/>
        <v>321448.79000000015</v>
      </c>
      <c r="K68" s="269">
        <f t="shared" si="4"/>
        <v>61218.442000000003</v>
      </c>
      <c r="L68" s="269">
        <f t="shared" si="4"/>
        <v>1106139.6799999997</v>
      </c>
      <c r="M68" s="269">
        <f t="shared" si="4"/>
        <v>1283871.318</v>
      </c>
      <c r="N68" s="392">
        <f>SUM(N59:N67)</f>
        <v>0</v>
      </c>
      <c r="O68" s="269">
        <f t="shared" si="4"/>
        <v>1394788.476</v>
      </c>
      <c r="P68" s="269">
        <f t="shared" si="4"/>
        <v>162566.05399999992</v>
      </c>
      <c r="Q68" s="269">
        <f t="shared" si="4"/>
        <v>254303.62645531</v>
      </c>
      <c r="R68" s="269">
        <f t="shared" si="4"/>
        <v>357707.89500000019</v>
      </c>
      <c r="S68" s="392">
        <f>SUM(S59:S67)</f>
        <v>0</v>
      </c>
      <c r="T68" s="269">
        <f t="shared" si="4"/>
        <v>695392.55200000003</v>
      </c>
      <c r="U68" s="269">
        <f>SUM(U61:U67)</f>
        <v>144456.97099999999</v>
      </c>
      <c r="V68" s="269">
        <f>SUM(V61:V67)</f>
        <v>292629.82300000003</v>
      </c>
      <c r="W68" s="269">
        <f>SUM(W61:W67)</f>
        <v>450055.32999999978</v>
      </c>
      <c r="X68" s="392">
        <f>SUM(X59:X67)</f>
        <v>0</v>
      </c>
      <c r="Y68" s="269">
        <f t="shared" ref="Y68:AD68" si="5">SUM(Y61:Y67)</f>
        <v>629160.91400000022</v>
      </c>
      <c r="Z68" s="228">
        <f t="shared" si="5"/>
        <v>-96197.907600330029</v>
      </c>
      <c r="AA68" s="337">
        <f t="shared" si="5"/>
        <v>-98803.644000000015</v>
      </c>
      <c r="AB68" s="337">
        <f t="shared" si="5"/>
        <v>-140205.90759999992</v>
      </c>
      <c r="AC68" s="337">
        <f t="shared" si="5"/>
        <v>-140207</v>
      </c>
      <c r="AD68" s="228">
        <f t="shared" si="5"/>
        <v>-59327.695000000022</v>
      </c>
      <c r="AE68" s="337">
        <v>-59328</v>
      </c>
      <c r="AF68" s="392">
        <f>SUM(AF59:AF67)</f>
        <v>0</v>
      </c>
      <c r="AG68" s="381">
        <f t="shared" ref="AG68" si="6">SUM(AG61:AG67)</f>
        <v>123801</v>
      </c>
      <c r="AH68" s="337">
        <f>SUM(AH61:AH67)</f>
        <v>139887</v>
      </c>
      <c r="AI68" s="337">
        <f>SUM(AI61:AI67)</f>
        <v>197786</v>
      </c>
    </row>
    <row r="69" spans="2:35">
      <c r="B69" s="300"/>
      <c r="C69" s="300"/>
      <c r="D69" s="300"/>
      <c r="E69" s="323"/>
      <c r="F69" s="346"/>
      <c r="G69" s="346"/>
      <c r="H69" s="346"/>
      <c r="I69" s="346"/>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374"/>
      <c r="AH69" s="222"/>
      <c r="AI69" s="222"/>
    </row>
    <row r="70" spans="2:35">
      <c r="B70" s="43" t="s">
        <v>273</v>
      </c>
      <c r="C70" s="300"/>
      <c r="D70" s="300"/>
      <c r="E70" s="323"/>
      <c r="F70" s="346"/>
      <c r="G70" s="346"/>
      <c r="H70" s="346"/>
      <c r="I70" s="346"/>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374"/>
      <c r="AH70" s="222"/>
      <c r="AI70" s="222"/>
    </row>
    <row r="71" spans="2:35">
      <c r="B71" s="300" t="s">
        <v>274</v>
      </c>
      <c r="C71" s="300"/>
      <c r="D71" s="300"/>
      <c r="E71" s="323" t="s">
        <v>116</v>
      </c>
      <c r="F71" s="346">
        <v>12709.569</v>
      </c>
      <c r="G71" s="346">
        <v>88523.657000000007</v>
      </c>
      <c r="H71" s="346">
        <v>-23691.337</v>
      </c>
      <c r="I71" s="262">
        <v>0</v>
      </c>
      <c r="J71" s="222">
        <v>313189.38699999999</v>
      </c>
      <c r="K71" s="222">
        <v>2620.3580000000002</v>
      </c>
      <c r="L71" s="222">
        <v>132040.296</v>
      </c>
      <c r="M71" s="222">
        <v>-452430.56099999999</v>
      </c>
      <c r="N71" s="263">
        <v>0</v>
      </c>
      <c r="O71" s="222">
        <v>-269568.07299999997</v>
      </c>
      <c r="P71" s="222">
        <v>-449142.337</v>
      </c>
      <c r="Q71" s="222">
        <v>-711377.929</v>
      </c>
      <c r="R71" s="222">
        <v>-734394.28</v>
      </c>
      <c r="S71" s="263">
        <v>0</v>
      </c>
      <c r="T71" s="336">
        <v>-457273</v>
      </c>
      <c r="U71" s="222">
        <v>493527.04800000001</v>
      </c>
      <c r="V71" s="222">
        <v>1170308.5619999999</v>
      </c>
      <c r="W71" s="222">
        <v>1323352.3899999999</v>
      </c>
      <c r="X71" s="263">
        <v>0</v>
      </c>
      <c r="Y71" s="336">
        <v>1295272.246</v>
      </c>
      <c r="Z71" s="222">
        <v>-428457</v>
      </c>
      <c r="AA71" s="336">
        <v>-428457</v>
      </c>
      <c r="AB71" s="336">
        <v>-166257.35</v>
      </c>
      <c r="AC71" s="336">
        <v>-166257</v>
      </c>
      <c r="AD71" s="222">
        <v>-102227</v>
      </c>
      <c r="AE71" s="336">
        <v>-102227</v>
      </c>
      <c r="AF71" s="263">
        <v>0</v>
      </c>
      <c r="AG71" s="376">
        <v>28987</v>
      </c>
      <c r="AH71" s="336">
        <v>38579</v>
      </c>
      <c r="AI71" s="336">
        <v>16989</v>
      </c>
    </row>
    <row r="72" spans="2:35">
      <c r="B72" s="300" t="s">
        <v>275</v>
      </c>
      <c r="C72" s="300"/>
      <c r="D72" s="300"/>
      <c r="E72" s="323" t="s">
        <v>116</v>
      </c>
      <c r="F72" s="346">
        <v>-110864.682</v>
      </c>
      <c r="G72" s="346">
        <v>-218049.51699999999</v>
      </c>
      <c r="H72" s="346">
        <v>-398501.80800000002</v>
      </c>
      <c r="I72" s="262">
        <v>0</v>
      </c>
      <c r="J72" s="222">
        <v>-557448.14899999998</v>
      </c>
      <c r="K72" s="222">
        <v>-83697.981</v>
      </c>
      <c r="L72" s="222">
        <v>-166019.36499999999</v>
      </c>
      <c r="M72" s="222">
        <v>-316885.67800000001</v>
      </c>
      <c r="N72" s="263">
        <v>0</v>
      </c>
      <c r="O72" s="222">
        <v>-464811.89399999997</v>
      </c>
      <c r="P72" s="222">
        <v>-87932.13</v>
      </c>
      <c r="Q72" s="222">
        <v>-168647.76</v>
      </c>
      <c r="R72" s="222">
        <v>-286337.21999999997</v>
      </c>
      <c r="S72" s="263">
        <v>0</v>
      </c>
      <c r="T72" s="336">
        <v>-464352.88099999999</v>
      </c>
      <c r="U72" s="222">
        <v>-86188.213000000003</v>
      </c>
      <c r="V72" s="222">
        <v>-221198.14300000001</v>
      </c>
      <c r="W72" s="222">
        <v>-310826.45799999998</v>
      </c>
      <c r="X72" s="263">
        <v>0</v>
      </c>
      <c r="Y72" s="336">
        <v>-430305</v>
      </c>
      <c r="Z72" s="222">
        <v>-123850</v>
      </c>
      <c r="AA72" s="336">
        <v>-123850</v>
      </c>
      <c r="AB72" s="336">
        <v>-210689.10911999998</v>
      </c>
      <c r="AC72" s="336">
        <v>-210689</v>
      </c>
      <c r="AD72" s="222">
        <v>-338280</v>
      </c>
      <c r="AE72" s="336">
        <v>-338280</v>
      </c>
      <c r="AF72" s="263">
        <v>0</v>
      </c>
      <c r="AG72" s="376">
        <v>-444193</v>
      </c>
      <c r="AH72" s="336">
        <v>-126789</v>
      </c>
      <c r="AI72" s="336">
        <v>-226925</v>
      </c>
    </row>
    <row r="73" spans="2:35">
      <c r="B73" s="300" t="s">
        <v>276</v>
      </c>
      <c r="C73" s="300"/>
      <c r="D73" s="300"/>
      <c r="E73" s="323" t="s">
        <v>116</v>
      </c>
      <c r="F73" s="346">
        <v>179.99299999999999</v>
      </c>
      <c r="G73" s="346">
        <v>1056.0129999999999</v>
      </c>
      <c r="H73" s="346">
        <v>1388.317</v>
      </c>
      <c r="I73" s="262">
        <v>0</v>
      </c>
      <c r="J73" s="222">
        <v>22350.51</v>
      </c>
      <c r="K73" s="222">
        <v>147.363</v>
      </c>
      <c r="L73" s="222">
        <v>301.35399999999998</v>
      </c>
      <c r="M73" s="222">
        <v>0</v>
      </c>
      <c r="N73" s="263">
        <v>0</v>
      </c>
      <c r="O73" s="222">
        <v>1379.771</v>
      </c>
      <c r="P73" s="222">
        <v>369.72199999999998</v>
      </c>
      <c r="Q73" s="222">
        <v>505.75400000000002</v>
      </c>
      <c r="R73" s="222">
        <v>690.875</v>
      </c>
      <c r="S73" s="263">
        <v>0</v>
      </c>
      <c r="T73" s="336">
        <v>1408.1980000000001</v>
      </c>
      <c r="U73" s="222">
        <v>1169.269</v>
      </c>
      <c r="V73" s="222">
        <v>3296.13</v>
      </c>
      <c r="W73" s="222">
        <v>8053.62</v>
      </c>
      <c r="X73" s="263">
        <v>0</v>
      </c>
      <c r="Y73" s="336">
        <v>8710.82</v>
      </c>
      <c r="Z73" s="222">
        <v>317</v>
      </c>
      <c r="AA73" s="346">
        <v>317</v>
      </c>
      <c r="AB73" s="346">
        <v>4962.4090999999999</v>
      </c>
      <c r="AC73" s="346">
        <v>4962</v>
      </c>
      <c r="AD73" s="222">
        <v>10182</v>
      </c>
      <c r="AE73" s="346">
        <v>10182</v>
      </c>
      <c r="AF73" s="263">
        <v>0</v>
      </c>
      <c r="AG73" s="376">
        <v>42776</v>
      </c>
      <c r="AH73" s="336">
        <v>6027</v>
      </c>
      <c r="AI73" s="336">
        <v>6151</v>
      </c>
    </row>
    <row r="74" spans="2:35">
      <c r="B74" s="300" t="s">
        <v>277</v>
      </c>
      <c r="C74" s="300"/>
      <c r="D74" s="300"/>
      <c r="E74" s="323" t="s">
        <v>116</v>
      </c>
      <c r="F74" s="346">
        <v>313.39600000000002</v>
      </c>
      <c r="G74" s="330">
        <v>0</v>
      </c>
      <c r="H74" s="330">
        <v>0</v>
      </c>
      <c r="I74" s="262">
        <v>0</v>
      </c>
      <c r="J74" s="222">
        <v>0</v>
      </c>
      <c r="K74" s="222">
        <v>0</v>
      </c>
      <c r="L74" s="222">
        <v>0</v>
      </c>
      <c r="M74" s="222">
        <v>0</v>
      </c>
      <c r="N74" s="263">
        <v>0</v>
      </c>
      <c r="O74" s="222">
        <v>0</v>
      </c>
      <c r="P74" s="222">
        <v>0</v>
      </c>
      <c r="Q74" s="222">
        <v>0</v>
      </c>
      <c r="R74" s="222">
        <v>0</v>
      </c>
      <c r="S74" s="263">
        <v>0</v>
      </c>
      <c r="T74" s="222">
        <v>0</v>
      </c>
      <c r="U74" s="222">
        <v>0</v>
      </c>
      <c r="V74" s="222">
        <v>0</v>
      </c>
      <c r="W74" s="222">
        <v>0</v>
      </c>
      <c r="X74" s="263">
        <v>0</v>
      </c>
      <c r="Y74" s="222">
        <v>0</v>
      </c>
      <c r="Z74" s="222">
        <v>0</v>
      </c>
      <c r="AA74" s="330">
        <v>0</v>
      </c>
      <c r="AB74" s="330">
        <v>0</v>
      </c>
      <c r="AC74" s="330">
        <v>0</v>
      </c>
      <c r="AD74" s="222">
        <v>0</v>
      </c>
      <c r="AE74" s="222">
        <v>0</v>
      </c>
      <c r="AF74" s="263">
        <v>0</v>
      </c>
      <c r="AG74" s="379">
        <v>0</v>
      </c>
      <c r="AH74" s="330">
        <v>0</v>
      </c>
      <c r="AI74" s="330">
        <v>0</v>
      </c>
    </row>
    <row r="75" spans="2:35" s="300" customFormat="1">
      <c r="B75" s="300" t="s">
        <v>278</v>
      </c>
      <c r="E75" s="323" t="s">
        <v>116</v>
      </c>
      <c r="F75" s="330">
        <v>0</v>
      </c>
      <c r="G75" s="346">
        <v>313.39600000000002</v>
      </c>
      <c r="H75" s="346">
        <v>313.39600000000002</v>
      </c>
      <c r="I75" s="262">
        <v>0</v>
      </c>
      <c r="J75" s="222">
        <v>1372498.443</v>
      </c>
      <c r="K75" s="222">
        <v>0</v>
      </c>
      <c r="L75" s="222">
        <v>0</v>
      </c>
      <c r="M75" s="222">
        <v>873.84799999999996</v>
      </c>
      <c r="N75" s="263">
        <v>0</v>
      </c>
      <c r="O75" s="222">
        <v>0</v>
      </c>
      <c r="P75" s="222">
        <v>0</v>
      </c>
      <c r="Q75" s="222">
        <v>0</v>
      </c>
      <c r="R75" s="222">
        <v>0</v>
      </c>
      <c r="S75" s="263">
        <v>0</v>
      </c>
      <c r="T75" s="336">
        <v>9151.2610000000004</v>
      </c>
      <c r="U75" s="222">
        <v>0</v>
      </c>
      <c r="V75" s="222">
        <v>3494.3789999999999</v>
      </c>
      <c r="W75" s="222">
        <v>3494.3789999999999</v>
      </c>
      <c r="X75" s="263">
        <v>0</v>
      </c>
      <c r="Y75" s="336">
        <v>18111.599999999999</v>
      </c>
      <c r="Z75" s="222">
        <v>56760</v>
      </c>
      <c r="AA75" s="346">
        <v>56760</v>
      </c>
      <c r="AB75" s="346">
        <v>56760</v>
      </c>
      <c r="AC75" s="346">
        <v>56760</v>
      </c>
      <c r="AD75" s="222">
        <v>56760</v>
      </c>
      <c r="AE75" s="346">
        <v>56760</v>
      </c>
      <c r="AF75" s="263">
        <v>0</v>
      </c>
      <c r="AG75" s="376">
        <v>56760</v>
      </c>
      <c r="AH75" s="336">
        <v>8699</v>
      </c>
      <c r="AI75" s="336">
        <v>8699</v>
      </c>
    </row>
    <row r="76" spans="2:35">
      <c r="B76" s="300" t="s">
        <v>279</v>
      </c>
      <c r="C76" s="300"/>
      <c r="D76" s="300"/>
      <c r="E76" s="323" t="s">
        <v>116</v>
      </c>
      <c r="F76" s="330">
        <v>0</v>
      </c>
      <c r="G76" s="330">
        <v>0</v>
      </c>
      <c r="H76" s="330">
        <v>0</v>
      </c>
      <c r="I76" s="262">
        <v>0</v>
      </c>
      <c r="J76" s="222">
        <v>0</v>
      </c>
      <c r="K76" s="222">
        <v>0</v>
      </c>
      <c r="L76" s="222">
        <v>0</v>
      </c>
      <c r="M76" s="222">
        <v>0</v>
      </c>
      <c r="N76" s="263">
        <v>0</v>
      </c>
      <c r="O76" s="222">
        <v>0</v>
      </c>
      <c r="P76" s="222">
        <v>0</v>
      </c>
      <c r="Q76" s="222">
        <v>180.678</v>
      </c>
      <c r="R76" s="222">
        <v>180.678</v>
      </c>
      <c r="S76" s="263">
        <v>0</v>
      </c>
      <c r="T76" s="336">
        <v>180.678</v>
      </c>
      <c r="U76" s="222">
        <v>0</v>
      </c>
      <c r="V76" s="222">
        <v>0</v>
      </c>
      <c r="W76" s="222">
        <v>14472.921</v>
      </c>
      <c r="X76" s="263">
        <v>0</v>
      </c>
      <c r="Y76" s="330">
        <v>0</v>
      </c>
      <c r="Z76" s="222">
        <v>0</v>
      </c>
      <c r="AA76" s="330">
        <v>0</v>
      </c>
      <c r="AB76" s="330">
        <v>0</v>
      </c>
      <c r="AC76" s="330">
        <v>0</v>
      </c>
      <c r="AD76" s="222">
        <v>0</v>
      </c>
      <c r="AE76" s="222">
        <v>0</v>
      </c>
      <c r="AF76" s="263">
        <v>0</v>
      </c>
      <c r="AG76" s="379">
        <v>0</v>
      </c>
      <c r="AH76" s="330">
        <v>0</v>
      </c>
      <c r="AI76" s="330">
        <v>0</v>
      </c>
    </row>
    <row r="77" spans="2:35">
      <c r="B77" s="374" t="s">
        <v>280</v>
      </c>
      <c r="C77" s="300"/>
      <c r="D77" s="300"/>
      <c r="E77" s="323" t="s">
        <v>116</v>
      </c>
      <c r="F77" s="330">
        <v>0</v>
      </c>
      <c r="G77" s="346">
        <v>-925.09799999999996</v>
      </c>
      <c r="H77" s="346">
        <v>-925.09799999999996</v>
      </c>
      <c r="I77" s="262">
        <v>0</v>
      </c>
      <c r="J77" s="222">
        <v>-41435.040999999997</v>
      </c>
      <c r="K77" s="222">
        <v>-26666.217000000001</v>
      </c>
      <c r="L77" s="222">
        <v>-54662.631000000001</v>
      </c>
      <c r="M77" s="222">
        <v>-89058.017000000007</v>
      </c>
      <c r="N77" s="263">
        <v>0</v>
      </c>
      <c r="O77" s="222">
        <v>-160057.18900000001</v>
      </c>
      <c r="P77" s="222">
        <v>-2.625</v>
      </c>
      <c r="Q77" s="222">
        <v>-2.625</v>
      </c>
      <c r="R77" s="222">
        <v>-2.625</v>
      </c>
      <c r="S77" s="263">
        <v>0</v>
      </c>
      <c r="T77" s="336">
        <v>-2.625</v>
      </c>
      <c r="U77" s="222">
        <v>-0.111</v>
      </c>
      <c r="V77" s="222">
        <v>-0.111</v>
      </c>
      <c r="W77" s="222">
        <v>-1467.3610000000001</v>
      </c>
      <c r="X77" s="263">
        <v>0</v>
      </c>
      <c r="Y77" s="336">
        <v>-1467.3610000000001</v>
      </c>
      <c r="Z77" s="222">
        <v>0</v>
      </c>
      <c r="AA77" s="330">
        <v>0</v>
      </c>
      <c r="AB77" s="330">
        <v>0</v>
      </c>
      <c r="AC77" s="330">
        <v>0</v>
      </c>
      <c r="AD77" s="222">
        <v>-789</v>
      </c>
      <c r="AE77" s="222">
        <v>-789</v>
      </c>
      <c r="AF77" s="263">
        <v>0</v>
      </c>
      <c r="AG77" s="376">
        <v>-889</v>
      </c>
      <c r="AH77" s="330">
        <v>0</v>
      </c>
      <c r="AI77" s="336">
        <v>-5789</v>
      </c>
    </row>
    <row r="78" spans="2:35">
      <c r="B78" s="300" t="s">
        <v>281</v>
      </c>
      <c r="C78" s="300"/>
      <c r="D78" s="300"/>
      <c r="E78" s="323" t="s">
        <v>116</v>
      </c>
      <c r="F78" s="330">
        <v>0</v>
      </c>
      <c r="G78" s="330">
        <v>0</v>
      </c>
      <c r="H78" s="330">
        <v>0</v>
      </c>
      <c r="I78" s="262">
        <v>0</v>
      </c>
      <c r="J78" s="222">
        <v>0</v>
      </c>
      <c r="K78" s="222">
        <v>0</v>
      </c>
      <c r="L78" s="222">
        <v>0</v>
      </c>
      <c r="M78" s="222">
        <v>0</v>
      </c>
      <c r="N78" s="263">
        <v>0</v>
      </c>
      <c r="O78" s="222">
        <v>0</v>
      </c>
      <c r="P78" s="222">
        <v>0</v>
      </c>
      <c r="Q78" s="222">
        <v>0</v>
      </c>
      <c r="R78" s="222">
        <v>0</v>
      </c>
      <c r="S78" s="263">
        <v>0</v>
      </c>
      <c r="T78" s="336">
        <v>-332.40100000000001</v>
      </c>
      <c r="U78" s="222">
        <v>12.443</v>
      </c>
      <c r="V78" s="222">
        <v>93.950999999999993</v>
      </c>
      <c r="W78" s="222">
        <v>172.053</v>
      </c>
      <c r="X78" s="263">
        <v>0</v>
      </c>
      <c r="Y78" s="336">
        <v>243.94200000000001</v>
      </c>
      <c r="Z78" s="222">
        <v>85.156999999999996</v>
      </c>
      <c r="AA78" s="346">
        <v>85.156999999999996</v>
      </c>
      <c r="AB78" s="346">
        <v>168.398</v>
      </c>
      <c r="AC78" s="346">
        <v>0</v>
      </c>
      <c r="AD78" s="222">
        <v>0</v>
      </c>
      <c r="AE78" s="222">
        <v>0</v>
      </c>
      <c r="AF78" s="263">
        <v>0</v>
      </c>
      <c r="AG78" s="376">
        <v>454</v>
      </c>
      <c r="AH78" s="336">
        <v>-820</v>
      </c>
      <c r="AI78" s="336">
        <v>-820</v>
      </c>
    </row>
    <row r="79" spans="2:35">
      <c r="B79" s="300" t="s">
        <v>282</v>
      </c>
      <c r="C79" s="300"/>
      <c r="D79" s="300"/>
      <c r="E79" s="323" t="s">
        <v>116</v>
      </c>
      <c r="F79" s="330">
        <v>0</v>
      </c>
      <c r="G79" s="330">
        <v>0</v>
      </c>
      <c r="H79" s="330">
        <v>0</v>
      </c>
      <c r="I79" s="262">
        <v>0</v>
      </c>
      <c r="J79" s="222">
        <v>0</v>
      </c>
      <c r="K79" s="222">
        <v>0</v>
      </c>
      <c r="L79" s="222">
        <v>0</v>
      </c>
      <c r="M79" s="222">
        <v>0</v>
      </c>
      <c r="N79" s="263">
        <v>0</v>
      </c>
      <c r="O79" s="222">
        <v>0</v>
      </c>
      <c r="P79" s="222">
        <v>0</v>
      </c>
      <c r="Q79" s="222">
        <v>0</v>
      </c>
      <c r="R79" s="222">
        <v>0</v>
      </c>
      <c r="S79" s="263">
        <v>0</v>
      </c>
      <c r="T79" s="222">
        <v>0</v>
      </c>
      <c r="U79" s="222">
        <v>0</v>
      </c>
      <c r="V79" s="222">
        <v>0</v>
      </c>
      <c r="W79" s="222">
        <v>0</v>
      </c>
      <c r="X79" s="263">
        <v>0</v>
      </c>
      <c r="Y79" s="222">
        <v>0</v>
      </c>
      <c r="Z79" s="222">
        <v>0</v>
      </c>
      <c r="AA79" s="330">
        <v>0</v>
      </c>
      <c r="AB79" s="330">
        <v>0</v>
      </c>
      <c r="AC79" s="330">
        <v>0</v>
      </c>
      <c r="AD79" s="222">
        <v>0</v>
      </c>
      <c r="AE79" s="222">
        <v>0</v>
      </c>
      <c r="AF79" s="263">
        <v>0</v>
      </c>
      <c r="AG79" s="379">
        <v>0</v>
      </c>
      <c r="AH79" s="330">
        <v>0</v>
      </c>
      <c r="AI79" s="330">
        <v>0</v>
      </c>
    </row>
    <row r="80" spans="2:35">
      <c r="B80" s="300" t="s">
        <v>283</v>
      </c>
      <c r="C80" s="300"/>
      <c r="D80" s="300"/>
      <c r="E80" s="323" t="s">
        <v>116</v>
      </c>
      <c r="F80" s="330">
        <v>0</v>
      </c>
      <c r="G80" s="330">
        <v>0</v>
      </c>
      <c r="H80" s="330">
        <v>0</v>
      </c>
      <c r="I80" s="262">
        <v>0</v>
      </c>
      <c r="J80" s="222">
        <v>0</v>
      </c>
      <c r="K80" s="222">
        <v>0</v>
      </c>
      <c r="L80" s="222">
        <v>0</v>
      </c>
      <c r="M80" s="222">
        <v>0</v>
      </c>
      <c r="N80" s="263">
        <v>0</v>
      </c>
      <c r="O80" s="222">
        <v>0</v>
      </c>
      <c r="P80" s="222">
        <v>0</v>
      </c>
      <c r="Q80" s="222">
        <v>0</v>
      </c>
      <c r="R80" s="222">
        <v>0</v>
      </c>
      <c r="S80" s="263">
        <v>0</v>
      </c>
      <c r="T80" s="330">
        <v>0</v>
      </c>
      <c r="U80" s="222">
        <v>0</v>
      </c>
      <c r="V80" s="222">
        <v>0</v>
      </c>
      <c r="W80" s="222">
        <v>0</v>
      </c>
      <c r="X80" s="263">
        <v>0</v>
      </c>
      <c r="Y80" s="336">
        <v>2000</v>
      </c>
      <c r="Z80" s="222">
        <v>0</v>
      </c>
      <c r="AA80" s="330">
        <v>0</v>
      </c>
      <c r="AB80" s="330">
        <v>0</v>
      </c>
      <c r="AC80" s="330">
        <v>0</v>
      </c>
      <c r="AD80" s="222">
        <v>0</v>
      </c>
      <c r="AE80" s="222">
        <v>0</v>
      </c>
      <c r="AF80" s="263">
        <v>0</v>
      </c>
      <c r="AG80" s="379">
        <v>0</v>
      </c>
      <c r="AH80" s="330">
        <v>0</v>
      </c>
      <c r="AI80" s="330">
        <v>0</v>
      </c>
    </row>
    <row r="81" spans="2:35">
      <c r="B81" s="300" t="s">
        <v>284</v>
      </c>
      <c r="C81" s="300"/>
      <c r="D81" s="300"/>
      <c r="E81" s="323" t="s">
        <v>116</v>
      </c>
      <c r="F81" s="346">
        <v>-17330.508999999998</v>
      </c>
      <c r="G81" s="346">
        <v>-15685.179</v>
      </c>
      <c r="H81" s="346">
        <v>-24852.326000000001</v>
      </c>
      <c r="I81" s="262">
        <v>0</v>
      </c>
      <c r="J81" s="222">
        <v>-58939.788999999997</v>
      </c>
      <c r="K81" s="222">
        <v>-37893.928999999996</v>
      </c>
      <c r="L81" s="222">
        <v>-62480.252999999997</v>
      </c>
      <c r="M81" s="222">
        <v>0</v>
      </c>
      <c r="N81" s="263">
        <v>0</v>
      </c>
      <c r="O81" s="222">
        <v>-222725.04</v>
      </c>
      <c r="P81" s="222">
        <v>-4898.2079999999996</v>
      </c>
      <c r="Q81" s="222">
        <v>-24733.949000000001</v>
      </c>
      <c r="R81" s="222">
        <v>-164377.69699999999</v>
      </c>
      <c r="S81" s="263">
        <v>0</v>
      </c>
      <c r="T81" s="336">
        <v>-184707.89</v>
      </c>
      <c r="U81" s="222">
        <v>-5905.9110000000001</v>
      </c>
      <c r="V81" s="222">
        <v>-35451.457000000002</v>
      </c>
      <c r="W81" s="222">
        <v>-50829.294000000002</v>
      </c>
      <c r="X81" s="263">
        <v>0</v>
      </c>
      <c r="Y81" s="336">
        <v>-64716.059000000001</v>
      </c>
      <c r="Z81" s="222">
        <v>-14482.32</v>
      </c>
      <c r="AA81" s="336">
        <v>-14482.32</v>
      </c>
      <c r="AB81" s="336">
        <v>-28024.429</v>
      </c>
      <c r="AC81" s="336">
        <v>-28024</v>
      </c>
      <c r="AD81" s="222">
        <v>-43501</v>
      </c>
      <c r="AE81" s="336">
        <v>-43501</v>
      </c>
      <c r="AF81" s="263">
        <v>0</v>
      </c>
      <c r="AG81" s="376">
        <v>-56516</v>
      </c>
      <c r="AH81" s="336">
        <v>-14441</v>
      </c>
      <c r="AI81" s="336">
        <v>-27036</v>
      </c>
    </row>
    <row r="82" spans="2:35">
      <c r="B82" s="300" t="s">
        <v>285</v>
      </c>
      <c r="C82" s="300"/>
      <c r="D82" s="300"/>
      <c r="E82" s="323" t="s">
        <v>116</v>
      </c>
      <c r="F82" s="346"/>
      <c r="G82" s="346"/>
      <c r="H82" s="346"/>
      <c r="I82" s="262"/>
      <c r="J82" s="222">
        <v>0</v>
      </c>
      <c r="K82" s="222">
        <v>0</v>
      </c>
      <c r="L82" s="222">
        <v>0</v>
      </c>
      <c r="M82" s="222">
        <v>0</v>
      </c>
      <c r="N82" s="222">
        <v>0</v>
      </c>
      <c r="O82" s="222">
        <v>0</v>
      </c>
      <c r="P82" s="222">
        <v>0</v>
      </c>
      <c r="Q82" s="222">
        <v>0</v>
      </c>
      <c r="R82" s="222">
        <v>0</v>
      </c>
      <c r="S82" s="222">
        <v>0</v>
      </c>
      <c r="T82" s="222">
        <v>0</v>
      </c>
      <c r="U82" s="222">
        <v>0</v>
      </c>
      <c r="V82" s="222">
        <v>0</v>
      </c>
      <c r="W82" s="222">
        <v>0</v>
      </c>
      <c r="X82" s="222">
        <v>0</v>
      </c>
      <c r="Y82" s="222">
        <v>0</v>
      </c>
      <c r="Z82" s="222">
        <v>0</v>
      </c>
      <c r="AA82" s="222">
        <v>0</v>
      </c>
      <c r="AB82" s="222">
        <v>0</v>
      </c>
      <c r="AC82" s="222">
        <v>0</v>
      </c>
      <c r="AD82" s="222">
        <v>0</v>
      </c>
      <c r="AE82" s="222">
        <v>0</v>
      </c>
      <c r="AF82" s="222">
        <v>0</v>
      </c>
      <c r="AG82" s="222">
        <v>0</v>
      </c>
      <c r="AH82" s="222">
        <v>0</v>
      </c>
      <c r="AI82" s="222">
        <v>0</v>
      </c>
    </row>
    <row r="83" spans="2:35">
      <c r="B83" s="300" t="s">
        <v>286</v>
      </c>
      <c r="C83" s="300"/>
      <c r="D83" s="300"/>
      <c r="E83" s="323" t="s">
        <v>116</v>
      </c>
      <c r="F83" s="330">
        <v>0</v>
      </c>
      <c r="G83" s="330">
        <v>0</v>
      </c>
      <c r="H83" s="330">
        <v>0</v>
      </c>
      <c r="I83" s="262">
        <v>0</v>
      </c>
      <c r="J83" s="222">
        <v>0</v>
      </c>
      <c r="K83" s="222">
        <v>0</v>
      </c>
      <c r="L83" s="222">
        <v>0</v>
      </c>
      <c r="M83" s="222">
        <v>-101082.947</v>
      </c>
      <c r="N83" s="263">
        <v>0</v>
      </c>
      <c r="O83" s="222">
        <v>125002.452</v>
      </c>
      <c r="P83" s="222">
        <v>0</v>
      </c>
      <c r="Q83" s="222">
        <v>440.84199999999998</v>
      </c>
      <c r="R83" s="222">
        <v>336.92500000000001</v>
      </c>
      <c r="S83" s="263">
        <v>0</v>
      </c>
      <c r="T83" s="336">
        <v>455</v>
      </c>
      <c r="U83" s="222">
        <v>0.126</v>
      </c>
      <c r="V83" s="222">
        <v>14159.22</v>
      </c>
      <c r="W83" s="222">
        <v>30409.11</v>
      </c>
      <c r="X83" s="263">
        <v>0</v>
      </c>
      <c r="Y83" s="336">
        <v>40983.976000000002</v>
      </c>
      <c r="Z83" s="222">
        <v>0.125</v>
      </c>
      <c r="AA83" s="330">
        <v>0</v>
      </c>
      <c r="AB83" s="330">
        <v>10934</v>
      </c>
      <c r="AC83" s="330">
        <v>10934</v>
      </c>
      <c r="AD83" s="222">
        <v>16447</v>
      </c>
      <c r="AE83" s="330">
        <v>16447</v>
      </c>
      <c r="AF83" s="263">
        <v>0</v>
      </c>
      <c r="AG83" s="376">
        <v>47656</v>
      </c>
      <c r="AH83" s="330">
        <v>0</v>
      </c>
      <c r="AI83" s="336">
        <v>12314</v>
      </c>
    </row>
    <row r="84" spans="2:35">
      <c r="B84" s="300" t="s">
        <v>287</v>
      </c>
      <c r="C84" s="300"/>
      <c r="D84" s="300"/>
      <c r="E84" s="323" t="s">
        <v>116</v>
      </c>
      <c r="F84" s="330"/>
      <c r="G84" s="330"/>
      <c r="H84" s="330"/>
      <c r="I84" s="262"/>
      <c r="J84" s="222"/>
      <c r="K84" s="222"/>
      <c r="L84" s="222"/>
      <c r="M84" s="222"/>
      <c r="N84" s="263"/>
      <c r="O84" s="222"/>
      <c r="P84" s="222"/>
      <c r="Q84" s="222"/>
      <c r="R84" s="222"/>
      <c r="S84" s="263"/>
      <c r="T84" s="336"/>
      <c r="U84" s="222"/>
      <c r="V84" s="222"/>
      <c r="W84" s="222"/>
      <c r="X84" s="263"/>
      <c r="Y84" s="336"/>
      <c r="Z84" s="222"/>
      <c r="AA84" s="330"/>
      <c r="AB84" s="330"/>
      <c r="AC84" s="330"/>
      <c r="AD84" s="222"/>
      <c r="AE84" s="222">
        <v>0</v>
      </c>
      <c r="AF84" s="222">
        <v>0</v>
      </c>
      <c r="AG84" s="379">
        <v>0</v>
      </c>
      <c r="AH84" s="330"/>
      <c r="AI84" s="336"/>
    </row>
    <row r="85" spans="2:35">
      <c r="B85" s="300" t="s">
        <v>288</v>
      </c>
      <c r="C85" s="300"/>
      <c r="D85" s="300"/>
      <c r="E85" s="323" t="s">
        <v>116</v>
      </c>
      <c r="F85" s="330">
        <v>0</v>
      </c>
      <c r="G85" s="330">
        <v>0</v>
      </c>
      <c r="H85" s="330">
        <v>0</v>
      </c>
      <c r="I85" s="262">
        <v>0</v>
      </c>
      <c r="J85" s="222">
        <v>0</v>
      </c>
      <c r="K85" s="222">
        <v>0</v>
      </c>
      <c r="L85" s="222">
        <v>0</v>
      </c>
      <c r="M85" s="222">
        <v>1672.268</v>
      </c>
      <c r="N85" s="263">
        <v>0</v>
      </c>
      <c r="O85" s="222">
        <v>1672.268</v>
      </c>
      <c r="P85" s="222">
        <v>0</v>
      </c>
      <c r="Q85" s="222">
        <v>489.96</v>
      </c>
      <c r="R85" s="222">
        <v>1714.856</v>
      </c>
      <c r="S85" s="263">
        <v>0</v>
      </c>
      <c r="T85" s="336">
        <v>1714.856</v>
      </c>
      <c r="U85" s="222">
        <v>0</v>
      </c>
      <c r="V85" s="222">
        <v>0</v>
      </c>
      <c r="W85" s="222">
        <v>0</v>
      </c>
      <c r="X85" s="263">
        <v>0</v>
      </c>
      <c r="Y85" s="336">
        <v>93072.267999999996</v>
      </c>
      <c r="Z85" s="222">
        <v>0</v>
      </c>
      <c r="AA85" s="330">
        <v>0</v>
      </c>
      <c r="AB85" s="330">
        <v>0</v>
      </c>
      <c r="AC85" s="330">
        <v>0</v>
      </c>
      <c r="AD85" s="222">
        <v>0</v>
      </c>
      <c r="AE85" s="263">
        <v>0</v>
      </c>
      <c r="AF85" s="263">
        <v>0</v>
      </c>
      <c r="AG85" s="379">
        <v>0</v>
      </c>
      <c r="AH85" s="330">
        <v>0</v>
      </c>
      <c r="AI85" s="330">
        <v>0</v>
      </c>
    </row>
    <row r="86" spans="2:35">
      <c r="B86" s="300" t="s">
        <v>289</v>
      </c>
      <c r="C86" s="300"/>
      <c r="D86" s="300"/>
      <c r="E86" s="323" t="s">
        <v>116</v>
      </c>
      <c r="F86" s="330">
        <v>0</v>
      </c>
      <c r="G86" s="330">
        <v>0</v>
      </c>
      <c r="H86" s="330">
        <v>0</v>
      </c>
      <c r="I86" s="262">
        <v>0</v>
      </c>
      <c r="J86" s="222">
        <v>0</v>
      </c>
      <c r="K86" s="222">
        <v>0</v>
      </c>
      <c r="L86" s="222">
        <v>0</v>
      </c>
      <c r="M86" s="222">
        <v>0</v>
      </c>
      <c r="N86" s="263">
        <v>0</v>
      </c>
      <c r="O86" s="222">
        <v>6889.4309999999996</v>
      </c>
      <c r="P86" s="222">
        <v>51.569000000000003</v>
      </c>
      <c r="Q86" s="222">
        <v>0</v>
      </c>
      <c r="R86" s="222">
        <v>117.358</v>
      </c>
      <c r="S86" s="263">
        <v>0</v>
      </c>
      <c r="T86" s="222">
        <v>0</v>
      </c>
      <c r="U86" s="222">
        <v>0</v>
      </c>
      <c r="V86" s="222">
        <v>0</v>
      </c>
      <c r="W86" s="222">
        <v>24113.396000000001</v>
      </c>
      <c r="X86" s="263">
        <v>0</v>
      </c>
      <c r="Y86" s="336">
        <v>29174.223000000002</v>
      </c>
      <c r="Z86" s="222">
        <v>0</v>
      </c>
      <c r="AA86" s="330">
        <v>0</v>
      </c>
      <c r="AB86" s="330">
        <v>0</v>
      </c>
      <c r="AC86" s="330">
        <v>168</v>
      </c>
      <c r="AD86" s="222">
        <v>318</v>
      </c>
      <c r="AE86" s="330">
        <v>318</v>
      </c>
      <c r="AF86" s="263">
        <v>0</v>
      </c>
      <c r="AG86" s="376">
        <v>5403</v>
      </c>
      <c r="AH86" s="336">
        <v>4844</v>
      </c>
      <c r="AI86" s="336">
        <v>4844</v>
      </c>
    </row>
    <row r="87" spans="2:35">
      <c r="B87" s="300" t="s">
        <v>290</v>
      </c>
      <c r="C87" s="300"/>
      <c r="D87" s="300"/>
      <c r="E87" s="323" t="s">
        <v>116</v>
      </c>
      <c r="F87" s="330">
        <v>0</v>
      </c>
      <c r="G87" s="330">
        <v>0</v>
      </c>
      <c r="H87" s="330">
        <v>0</v>
      </c>
      <c r="I87" s="262">
        <v>0</v>
      </c>
      <c r="J87" s="222">
        <v>0</v>
      </c>
      <c r="K87" s="222">
        <v>0</v>
      </c>
      <c r="L87" s="222">
        <v>0</v>
      </c>
      <c r="M87" s="222">
        <v>0</v>
      </c>
      <c r="N87" s="263">
        <v>0</v>
      </c>
      <c r="O87" s="222">
        <v>0</v>
      </c>
      <c r="P87" s="222">
        <v>0</v>
      </c>
      <c r="Q87" s="222">
        <v>0</v>
      </c>
      <c r="R87" s="222">
        <v>0</v>
      </c>
      <c r="S87" s="263">
        <v>0</v>
      </c>
      <c r="T87" s="222">
        <v>0</v>
      </c>
      <c r="U87" s="222">
        <v>0</v>
      </c>
      <c r="V87" s="222">
        <v>2000</v>
      </c>
      <c r="W87" s="222">
        <v>2000</v>
      </c>
      <c r="X87" s="263">
        <v>0</v>
      </c>
      <c r="Y87" s="222">
        <v>0</v>
      </c>
      <c r="Z87" s="222">
        <v>0</v>
      </c>
      <c r="AA87" s="330">
        <v>0</v>
      </c>
      <c r="AB87" s="330">
        <v>0</v>
      </c>
      <c r="AC87" s="330">
        <v>0</v>
      </c>
      <c r="AD87" s="222">
        <v>0</v>
      </c>
      <c r="AE87" s="263">
        <v>0</v>
      </c>
      <c r="AF87" s="263">
        <v>0</v>
      </c>
      <c r="AG87" s="379">
        <v>0</v>
      </c>
      <c r="AH87" s="330">
        <v>0</v>
      </c>
      <c r="AI87" s="330">
        <v>0</v>
      </c>
    </row>
    <row r="88" spans="2:35">
      <c r="B88" s="300" t="s">
        <v>291</v>
      </c>
      <c r="C88" s="300"/>
      <c r="D88" s="300"/>
      <c r="E88" s="323" t="s">
        <v>116</v>
      </c>
      <c r="F88" s="330"/>
      <c r="G88" s="330"/>
      <c r="H88" s="330"/>
      <c r="I88" s="262"/>
      <c r="J88" s="222">
        <v>0</v>
      </c>
      <c r="K88" s="222">
        <v>0</v>
      </c>
      <c r="L88" s="222">
        <v>0</v>
      </c>
      <c r="M88" s="222">
        <v>0</v>
      </c>
      <c r="N88" s="222">
        <v>0</v>
      </c>
      <c r="O88" s="222">
        <v>0</v>
      </c>
      <c r="P88" s="222">
        <v>0</v>
      </c>
      <c r="Q88" s="222">
        <v>0</v>
      </c>
      <c r="R88" s="222">
        <v>0</v>
      </c>
      <c r="S88" s="222">
        <v>0</v>
      </c>
      <c r="T88" s="222">
        <v>0</v>
      </c>
      <c r="U88" s="222">
        <v>0</v>
      </c>
      <c r="V88" s="222">
        <v>0</v>
      </c>
      <c r="W88" s="222">
        <v>0</v>
      </c>
      <c r="X88" s="222">
        <v>0</v>
      </c>
      <c r="Y88" s="222">
        <v>0</v>
      </c>
      <c r="Z88" s="222">
        <v>0</v>
      </c>
      <c r="AA88" s="222">
        <v>0</v>
      </c>
      <c r="AB88" s="222">
        <v>0</v>
      </c>
      <c r="AC88" s="222">
        <v>0</v>
      </c>
      <c r="AD88" s="222">
        <v>0</v>
      </c>
      <c r="AE88" s="222">
        <v>0</v>
      </c>
      <c r="AF88" s="222">
        <v>0</v>
      </c>
      <c r="AG88" s="222">
        <v>0</v>
      </c>
      <c r="AH88" s="222">
        <v>0</v>
      </c>
      <c r="AI88" s="222">
        <v>0</v>
      </c>
    </row>
    <row r="89" spans="2:35">
      <c r="B89" s="304" t="s">
        <v>292</v>
      </c>
      <c r="C89" s="264"/>
      <c r="D89" s="264"/>
      <c r="E89" s="267" t="s">
        <v>116</v>
      </c>
      <c r="F89" s="268">
        <f>SUM(F71:F87)</f>
        <v>-114992.23300000001</v>
      </c>
      <c r="G89" s="268">
        <f>SUM(G71:G87)</f>
        <v>-144766.72799999997</v>
      </c>
      <c r="H89" s="268">
        <f>SUM(H71:H87)</f>
        <v>-446268.85600000003</v>
      </c>
      <c r="I89" s="391">
        <f>SUM(I78:I87)</f>
        <v>0</v>
      </c>
      <c r="J89" s="269">
        <f>SUM(J71:J87)</f>
        <v>1050215.361</v>
      </c>
      <c r="K89" s="269">
        <f>SUM(K71:K87)</f>
        <v>-145490.40599999999</v>
      </c>
      <c r="L89" s="269">
        <f>SUM(L71:L87)</f>
        <v>-150820.59899999999</v>
      </c>
      <c r="M89" s="269">
        <f>SUM(M71:M87)</f>
        <v>-956911.08700000006</v>
      </c>
      <c r="N89" s="392">
        <f>SUM(N78:N87)</f>
        <v>0</v>
      </c>
      <c r="O89" s="269">
        <f>SUM(O71:O87)</f>
        <v>-982218.27399999998</v>
      </c>
      <c r="P89" s="269">
        <f>SUM(P71:P87)</f>
        <v>-541554.00899999996</v>
      </c>
      <c r="Q89" s="269">
        <f>SUM(Q71:Q87)</f>
        <v>-903145.02900000021</v>
      </c>
      <c r="R89" s="269">
        <f>SUM(R71:R87)</f>
        <v>-1182071.1300000001</v>
      </c>
      <c r="S89" s="392">
        <f>SUM(S78:S87)</f>
        <v>0</v>
      </c>
      <c r="T89" s="269">
        <f>SUM(T71:T87)</f>
        <v>-1093758.8040000002</v>
      </c>
      <c r="U89" s="269">
        <f>SUM(U71:U87)</f>
        <v>402614.65100000001</v>
      </c>
      <c r="V89" s="269">
        <f>SUM(V71:V87)</f>
        <v>936702.53099999973</v>
      </c>
      <c r="W89" s="269">
        <f>SUM(W71:W87)</f>
        <v>1042944.7559999997</v>
      </c>
      <c r="X89" s="392">
        <f>SUM(X78:X87)</f>
        <v>0</v>
      </c>
      <c r="Y89" s="269">
        <f t="shared" ref="Y89:AD89" si="7">SUM(Y71:Y87)</f>
        <v>991080.65500000003</v>
      </c>
      <c r="Z89" s="228">
        <f t="shared" si="7"/>
        <v>-509627.038</v>
      </c>
      <c r="AA89" s="337">
        <f t="shared" si="7"/>
        <v>-509627.163</v>
      </c>
      <c r="AB89" s="337">
        <f t="shared" si="7"/>
        <v>-332146.08102000004</v>
      </c>
      <c r="AC89" s="337">
        <f t="shared" si="7"/>
        <v>-332146</v>
      </c>
      <c r="AD89" s="228">
        <f t="shared" si="7"/>
        <v>-401090</v>
      </c>
      <c r="AE89" s="337">
        <v>-401090</v>
      </c>
      <c r="AF89" s="392">
        <f>SUM(AF78:AF87)</f>
        <v>0</v>
      </c>
      <c r="AG89" s="381">
        <f>SUM(AG71:AG87)</f>
        <v>-319562</v>
      </c>
      <c r="AH89" s="337">
        <f>SUM(AH71:AH87)</f>
        <v>-83901</v>
      </c>
      <c r="AI89" s="337">
        <f>SUM(AI71:AI87)</f>
        <v>-211573</v>
      </c>
    </row>
    <row r="90" spans="2:35">
      <c r="B90" s="300"/>
      <c r="C90" s="300"/>
      <c r="D90" s="300"/>
      <c r="E90" s="323"/>
      <c r="F90" s="346"/>
      <c r="G90" s="346"/>
      <c r="H90" s="346"/>
      <c r="I90" s="346"/>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374"/>
      <c r="AH90" s="222"/>
      <c r="AI90" s="222"/>
    </row>
    <row r="91" spans="2:35">
      <c r="B91" s="43" t="s">
        <v>293</v>
      </c>
      <c r="C91" s="300"/>
      <c r="D91" s="300"/>
      <c r="E91" s="323"/>
      <c r="F91" s="346"/>
      <c r="G91" s="346"/>
      <c r="H91" s="346"/>
      <c r="I91" s="346"/>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374"/>
      <c r="AH91" s="222"/>
      <c r="AI91" s="222"/>
    </row>
    <row r="92" spans="2:35">
      <c r="B92" s="300" t="s">
        <v>294</v>
      </c>
      <c r="C92" s="300"/>
      <c r="D92" s="300"/>
      <c r="E92" s="323" t="s">
        <v>116</v>
      </c>
      <c r="F92" s="346">
        <v>130593.478</v>
      </c>
      <c r="G92" s="346">
        <v>182901.40900000001</v>
      </c>
      <c r="H92" s="346">
        <v>271806.658</v>
      </c>
      <c r="I92" s="262">
        <v>0</v>
      </c>
      <c r="J92" s="222">
        <v>281752.10600000003</v>
      </c>
      <c r="K92" s="222">
        <v>144197.147</v>
      </c>
      <c r="L92" s="222">
        <v>249999.81400000001</v>
      </c>
      <c r="M92" s="222">
        <v>410322.51699999999</v>
      </c>
      <c r="N92" s="263">
        <v>0</v>
      </c>
      <c r="O92" s="222">
        <v>316799.28999999998</v>
      </c>
      <c r="P92" s="222">
        <v>41072.252</v>
      </c>
      <c r="Q92" s="222">
        <v>930211.66899999999</v>
      </c>
      <c r="R92" s="222">
        <v>1461048.047</v>
      </c>
      <c r="S92" s="263">
        <v>0</v>
      </c>
      <c r="T92" s="336">
        <v>1508170.132</v>
      </c>
      <c r="U92" s="336">
        <v>58311.082999999999</v>
      </c>
      <c r="V92" s="336">
        <v>1316683.298</v>
      </c>
      <c r="W92" s="336">
        <v>1266750.4990000001</v>
      </c>
      <c r="X92" s="350">
        <v>0</v>
      </c>
      <c r="Y92" s="336">
        <v>1249906.6410000001</v>
      </c>
      <c r="Z92" s="222">
        <v>245520</v>
      </c>
      <c r="AA92" s="346">
        <v>248125</v>
      </c>
      <c r="AB92" s="346">
        <v>333670</v>
      </c>
      <c r="AC92" s="346">
        <v>333670</v>
      </c>
      <c r="AD92" s="222">
        <v>417955</v>
      </c>
      <c r="AE92" s="346">
        <v>417955</v>
      </c>
      <c r="AF92" s="263">
        <v>0</v>
      </c>
      <c r="AG92" s="377">
        <v>271772</v>
      </c>
      <c r="AH92" s="346">
        <v>100461</v>
      </c>
      <c r="AI92" s="346">
        <v>124850</v>
      </c>
    </row>
    <row r="93" spans="2:35">
      <c r="B93" s="300" t="s">
        <v>295</v>
      </c>
      <c r="C93" s="300"/>
      <c r="D93" s="300"/>
      <c r="E93" s="323" t="s">
        <v>116</v>
      </c>
      <c r="F93" s="346">
        <v>-494269.234</v>
      </c>
      <c r="G93" s="346">
        <v>-519715.67300000001</v>
      </c>
      <c r="H93" s="346">
        <v>-679421.82</v>
      </c>
      <c r="I93" s="262">
        <v>0</v>
      </c>
      <c r="J93" s="222">
        <v>-1902374.2209999999</v>
      </c>
      <c r="K93" s="222">
        <v>-268738.88400000002</v>
      </c>
      <c r="L93" s="222">
        <v>-457230.77799999999</v>
      </c>
      <c r="M93" s="222">
        <v>-592032.09</v>
      </c>
      <c r="N93" s="263">
        <v>0</v>
      </c>
      <c r="O93" s="222">
        <v>-530514.37</v>
      </c>
      <c r="P93" s="222">
        <v>-70228.974000000002</v>
      </c>
      <c r="Q93" s="222">
        <v>-221282.20600000001</v>
      </c>
      <c r="R93" s="222">
        <v>-537491.56400000001</v>
      </c>
      <c r="S93" s="263">
        <v>0</v>
      </c>
      <c r="T93" s="336">
        <v>-689074.49100000004</v>
      </c>
      <c r="U93" s="336">
        <v>-52572.063999999998</v>
      </c>
      <c r="V93" s="336">
        <v>-1331016.3130000001</v>
      </c>
      <c r="W93" s="336">
        <v>-1905739.135</v>
      </c>
      <c r="X93" s="350">
        <v>0</v>
      </c>
      <c r="Y93" s="336">
        <v>-2069977.321</v>
      </c>
      <c r="Z93" s="222">
        <v>-305399</v>
      </c>
      <c r="AA93" s="336">
        <v>-305399</v>
      </c>
      <c r="AB93" s="336">
        <v>-445088</v>
      </c>
      <c r="AC93" s="336">
        <v>-445088</v>
      </c>
      <c r="AD93" s="222">
        <v>-618358</v>
      </c>
      <c r="AE93" s="336">
        <v>-618358</v>
      </c>
      <c r="AF93" s="263">
        <v>0</v>
      </c>
      <c r="AG93" s="376">
        <v>-444656</v>
      </c>
      <c r="AH93" s="336">
        <v>-120514</v>
      </c>
      <c r="AI93" s="336">
        <v>-181198</v>
      </c>
    </row>
    <row r="94" spans="2:35">
      <c r="B94" s="300" t="s">
        <v>296</v>
      </c>
      <c r="C94" s="300"/>
      <c r="D94" s="300"/>
      <c r="E94" s="323" t="s">
        <v>116</v>
      </c>
      <c r="F94" s="330">
        <v>0</v>
      </c>
      <c r="G94" s="346">
        <v>-6768.5309999999999</v>
      </c>
      <c r="H94" s="346">
        <v>-6768.5309999999999</v>
      </c>
      <c r="I94" s="262">
        <v>0</v>
      </c>
      <c r="J94" s="222">
        <v>-6768.5309999999999</v>
      </c>
      <c r="K94" s="222">
        <v>-31104.441999999999</v>
      </c>
      <c r="L94" s="222">
        <v>-31104.441999999999</v>
      </c>
      <c r="M94" s="222">
        <v>-73079.131999999998</v>
      </c>
      <c r="N94" s="263">
        <v>0</v>
      </c>
      <c r="O94" s="222">
        <v>-90853.335000000006</v>
      </c>
      <c r="P94" s="222">
        <v>0</v>
      </c>
      <c r="Q94" s="222">
        <v>0</v>
      </c>
      <c r="R94" s="222">
        <v>-45877.366000000002</v>
      </c>
      <c r="S94" s="263">
        <v>0</v>
      </c>
      <c r="T94" s="336">
        <v>-45877.517</v>
      </c>
      <c r="U94" s="336">
        <v>-1.371</v>
      </c>
      <c r="V94" s="336">
        <v>-36273.040000000001</v>
      </c>
      <c r="W94" s="336">
        <v>-36273.040000000001</v>
      </c>
      <c r="X94" s="350">
        <v>0</v>
      </c>
      <c r="Y94" s="336">
        <v>-36273.040000000001</v>
      </c>
      <c r="Z94" s="222">
        <v>0</v>
      </c>
      <c r="AA94" s="330">
        <v>0</v>
      </c>
      <c r="AB94" s="330">
        <v>0</v>
      </c>
      <c r="AC94" s="330">
        <v>0</v>
      </c>
      <c r="AD94" s="222">
        <v>-36998</v>
      </c>
      <c r="AE94" s="222">
        <v>-36998</v>
      </c>
      <c r="AF94" s="263">
        <v>0</v>
      </c>
      <c r="AG94" s="376">
        <v>-36998</v>
      </c>
      <c r="AH94" s="366">
        <v>0</v>
      </c>
      <c r="AI94" s="366">
        <v>0</v>
      </c>
    </row>
    <row r="95" spans="2:35">
      <c r="B95" s="300" t="s">
        <v>297</v>
      </c>
      <c r="C95" s="300"/>
      <c r="D95" s="300"/>
      <c r="E95" s="323" t="s">
        <v>116</v>
      </c>
      <c r="F95" s="330"/>
      <c r="G95" s="346"/>
      <c r="H95" s="346"/>
      <c r="I95" s="262"/>
      <c r="J95" s="330">
        <v>0</v>
      </c>
      <c r="K95" s="330">
        <v>0</v>
      </c>
      <c r="L95" s="330">
        <v>0</v>
      </c>
      <c r="M95" s="330">
        <v>0</v>
      </c>
      <c r="N95" s="330">
        <v>0</v>
      </c>
      <c r="O95" s="330">
        <v>0</v>
      </c>
      <c r="P95" s="330">
        <v>0</v>
      </c>
      <c r="Q95" s="330">
        <v>0</v>
      </c>
      <c r="R95" s="330">
        <v>0</v>
      </c>
      <c r="S95" s="330">
        <v>0</v>
      </c>
      <c r="T95" s="330">
        <v>0</v>
      </c>
      <c r="U95" s="330">
        <v>0</v>
      </c>
      <c r="V95" s="330">
        <v>0</v>
      </c>
      <c r="W95" s="330">
        <v>0</v>
      </c>
      <c r="X95" s="330">
        <v>0</v>
      </c>
      <c r="Y95" s="330">
        <v>0</v>
      </c>
      <c r="Z95" s="222">
        <v>0</v>
      </c>
      <c r="AA95" s="330">
        <v>0</v>
      </c>
      <c r="AB95" s="330">
        <v>0</v>
      </c>
      <c r="AC95" s="330">
        <v>0</v>
      </c>
      <c r="AD95" s="330">
        <v>0</v>
      </c>
      <c r="AE95" s="263">
        <v>0</v>
      </c>
      <c r="AF95" s="263">
        <v>0</v>
      </c>
      <c r="AG95" s="382">
        <v>0</v>
      </c>
      <c r="AH95" s="366">
        <v>0</v>
      </c>
      <c r="AI95" s="366">
        <v>-73911</v>
      </c>
    </row>
    <row r="96" spans="2:35">
      <c r="B96" s="300" t="s">
        <v>298</v>
      </c>
      <c r="C96" s="300"/>
      <c r="D96" s="300"/>
      <c r="E96" s="323" t="s">
        <v>116</v>
      </c>
      <c r="F96" s="330">
        <v>0</v>
      </c>
      <c r="G96" s="346">
        <v>-5870.4679999999998</v>
      </c>
      <c r="H96" s="346">
        <v>-15476.028</v>
      </c>
      <c r="I96" s="262">
        <v>0</v>
      </c>
      <c r="J96" s="222">
        <v>-15851.249</v>
      </c>
      <c r="K96" s="222">
        <v>-15.238</v>
      </c>
      <c r="L96" s="222">
        <v>-5150.9889999999996</v>
      </c>
      <c r="M96" s="222">
        <v>-5284.424</v>
      </c>
      <c r="N96" s="263">
        <v>0</v>
      </c>
      <c r="O96" s="222">
        <v>-5248.9750000000004</v>
      </c>
      <c r="P96" s="222">
        <v>-27.614000000000001</v>
      </c>
      <c r="Q96" s="222">
        <v>-5997.7160000000003</v>
      </c>
      <c r="R96" s="222">
        <v>-12383.659</v>
      </c>
      <c r="S96" s="263">
        <v>0</v>
      </c>
      <c r="T96" s="336">
        <v>-12415.761</v>
      </c>
      <c r="U96" s="336">
        <v>-92.846000000000004</v>
      </c>
      <c r="V96" s="336">
        <v>-6272.3860000000004</v>
      </c>
      <c r="W96" s="336">
        <v>-6334.0069999999996</v>
      </c>
      <c r="X96" s="350">
        <v>0</v>
      </c>
      <c r="Y96" s="336">
        <v>-6389.6049999999996</v>
      </c>
      <c r="Z96" s="222">
        <v>-23.385000000000002</v>
      </c>
      <c r="AA96" s="336">
        <v>-23.385000000000002</v>
      </c>
      <c r="AB96" s="336">
        <v>-157</v>
      </c>
      <c r="AC96" s="336">
        <v>-157</v>
      </c>
      <c r="AD96" s="222">
        <v>-4138</v>
      </c>
      <c r="AE96" s="336">
        <v>-4138</v>
      </c>
      <c r="AF96" s="263">
        <v>0</v>
      </c>
      <c r="AG96" s="376">
        <v>-5693</v>
      </c>
      <c r="AH96" s="366">
        <v>0</v>
      </c>
      <c r="AI96" s="366">
        <v>-4538</v>
      </c>
    </row>
    <row r="97" spans="2:35">
      <c r="B97" s="300" t="s">
        <v>299</v>
      </c>
      <c r="C97" s="300"/>
      <c r="D97" s="300"/>
      <c r="E97" s="323" t="s">
        <v>116</v>
      </c>
      <c r="F97" s="330">
        <v>0</v>
      </c>
      <c r="G97" s="330">
        <v>0</v>
      </c>
      <c r="H97" s="330">
        <v>0</v>
      </c>
      <c r="I97" s="262">
        <v>0</v>
      </c>
      <c r="J97" s="222">
        <v>0</v>
      </c>
      <c r="K97" s="222">
        <v>-750.59199999999998</v>
      </c>
      <c r="L97" s="222">
        <v>-2202.8980000000001</v>
      </c>
      <c r="M97" s="222">
        <v>-2202.8980000000001</v>
      </c>
      <c r="N97" s="263">
        <v>0</v>
      </c>
      <c r="O97" s="222">
        <v>-2202.8980000000001</v>
      </c>
      <c r="P97" s="222">
        <v>0</v>
      </c>
      <c r="Q97" s="222">
        <v>0</v>
      </c>
      <c r="R97" s="222">
        <v>0</v>
      </c>
      <c r="S97" s="263">
        <v>0</v>
      </c>
      <c r="T97" s="336">
        <v>-22652</v>
      </c>
      <c r="U97" s="330">
        <v>0</v>
      </c>
      <c r="V97" s="330">
        <v>0</v>
      </c>
      <c r="W97" s="330">
        <v>0</v>
      </c>
      <c r="X97" s="350">
        <v>0</v>
      </c>
      <c r="Y97" s="336">
        <v>-13553</v>
      </c>
      <c r="Z97" s="222">
        <v>-17730</v>
      </c>
      <c r="AA97" s="336">
        <v>-17730</v>
      </c>
      <c r="AB97" s="336">
        <v>-33956</v>
      </c>
      <c r="AC97" s="336">
        <v>-33956</v>
      </c>
      <c r="AD97" s="222">
        <v>-35730</v>
      </c>
      <c r="AE97" s="336">
        <v>-35730</v>
      </c>
      <c r="AF97" s="263">
        <v>0</v>
      </c>
      <c r="AG97" s="376">
        <v>-36297</v>
      </c>
      <c r="AH97" s="366">
        <v>0</v>
      </c>
      <c r="AI97" s="366">
        <v>-906</v>
      </c>
    </row>
    <row r="98" spans="2:35">
      <c r="B98" s="305" t="s">
        <v>300</v>
      </c>
      <c r="C98" s="300"/>
      <c r="D98" s="300"/>
      <c r="E98" s="323" t="s">
        <v>116</v>
      </c>
      <c r="F98" s="330"/>
      <c r="G98" s="330"/>
      <c r="H98" s="330"/>
      <c r="I98" s="262"/>
      <c r="J98" s="222">
        <v>0</v>
      </c>
      <c r="K98" s="222"/>
      <c r="L98" s="222"/>
      <c r="M98" s="222"/>
      <c r="N98" s="263"/>
      <c r="O98" s="222">
        <v>0</v>
      </c>
      <c r="P98" s="222"/>
      <c r="Q98" s="222"/>
      <c r="R98" s="222"/>
      <c r="S98" s="263"/>
      <c r="T98" s="336">
        <v>-1069</v>
      </c>
      <c r="U98" s="330">
        <v>0</v>
      </c>
      <c r="V98" s="330">
        <v>0</v>
      </c>
      <c r="W98" s="330">
        <v>0</v>
      </c>
      <c r="X98" s="350">
        <v>0</v>
      </c>
      <c r="Y98" s="336">
        <v>-1558</v>
      </c>
      <c r="Z98" s="222">
        <v>-4666</v>
      </c>
      <c r="AA98" s="336">
        <v>-4666</v>
      </c>
      <c r="AB98" s="336">
        <v>-7337</v>
      </c>
      <c r="AC98" s="336">
        <v>-7337</v>
      </c>
      <c r="AD98" s="222">
        <v>-11050</v>
      </c>
      <c r="AE98" s="336">
        <v>-11050</v>
      </c>
      <c r="AF98" s="263">
        <v>0</v>
      </c>
      <c r="AG98" s="376">
        <v>-16181</v>
      </c>
      <c r="AH98" s="336">
        <v>-4568</v>
      </c>
      <c r="AI98" s="336">
        <v>-7253</v>
      </c>
    </row>
    <row r="99" spans="2:35">
      <c r="B99" s="300" t="s">
        <v>301</v>
      </c>
      <c r="C99" s="300"/>
      <c r="D99" s="300"/>
      <c r="E99" s="323" t="s">
        <v>116</v>
      </c>
      <c r="F99" s="330">
        <v>0</v>
      </c>
      <c r="G99" s="330">
        <v>0</v>
      </c>
      <c r="H99" s="330">
        <v>0</v>
      </c>
      <c r="I99" s="262">
        <v>0</v>
      </c>
      <c r="J99" s="222">
        <v>0</v>
      </c>
      <c r="K99" s="222">
        <v>0</v>
      </c>
      <c r="L99" s="222">
        <v>0</v>
      </c>
      <c r="M99" s="222">
        <v>0</v>
      </c>
      <c r="N99" s="263">
        <v>0</v>
      </c>
      <c r="O99" s="222">
        <v>0</v>
      </c>
      <c r="P99" s="222">
        <v>0</v>
      </c>
      <c r="Q99" s="222">
        <v>0</v>
      </c>
      <c r="R99" s="222">
        <v>0</v>
      </c>
      <c r="S99" s="263">
        <v>0</v>
      </c>
      <c r="T99" s="330">
        <v>0</v>
      </c>
      <c r="U99" s="336">
        <v>-618308.43500000006</v>
      </c>
      <c r="V99" s="336">
        <v>-628003.27800000005</v>
      </c>
      <c r="W99" s="336">
        <v>-634209.527</v>
      </c>
      <c r="X99" s="350">
        <v>0</v>
      </c>
      <c r="Y99" s="336">
        <v>-642524.03099999996</v>
      </c>
      <c r="Z99" s="222">
        <v>-1477</v>
      </c>
      <c r="AA99" s="336">
        <v>-1477</v>
      </c>
      <c r="AB99" s="336">
        <v>-1729</v>
      </c>
      <c r="AC99" s="336">
        <v>-1729</v>
      </c>
      <c r="AD99" s="222">
        <v>-1735</v>
      </c>
      <c r="AE99" s="336">
        <v>-1735</v>
      </c>
      <c r="AF99" s="263">
        <v>0</v>
      </c>
      <c r="AG99" s="376">
        <v>-2318</v>
      </c>
      <c r="AH99" s="336">
        <v>-212</v>
      </c>
      <c r="AI99" s="336">
        <v>-212</v>
      </c>
    </row>
    <row r="100" spans="2:35">
      <c r="B100" s="300" t="s">
        <v>302</v>
      </c>
      <c r="C100" s="300"/>
      <c r="D100" s="300"/>
      <c r="E100" s="323" t="s">
        <v>116</v>
      </c>
      <c r="F100" s="330"/>
      <c r="G100" s="330"/>
      <c r="H100" s="330"/>
      <c r="I100" s="262"/>
      <c r="J100" s="222"/>
      <c r="K100" s="222"/>
      <c r="L100" s="222"/>
      <c r="M100" s="222"/>
      <c r="N100" s="263"/>
      <c r="O100" s="222"/>
      <c r="P100" s="222"/>
      <c r="Q100" s="222"/>
      <c r="R100" s="222"/>
      <c r="S100" s="263"/>
      <c r="T100" s="330"/>
      <c r="U100" s="336"/>
      <c r="V100" s="336"/>
      <c r="W100" s="336"/>
      <c r="X100" s="350"/>
      <c r="Y100" s="336"/>
      <c r="Z100" s="222"/>
      <c r="AA100" s="336"/>
      <c r="AB100" s="336"/>
      <c r="AC100" s="336"/>
      <c r="AD100" s="222"/>
      <c r="AE100" s="336" t="s">
        <v>20</v>
      </c>
      <c r="AF100" s="263"/>
      <c r="AG100" s="376"/>
      <c r="AH100" s="336"/>
      <c r="AI100" s="336"/>
    </row>
    <row r="101" spans="2:35">
      <c r="B101" s="300" t="s">
        <v>303</v>
      </c>
      <c r="C101" s="300"/>
      <c r="D101" s="300"/>
      <c r="E101" s="323" t="s">
        <v>116</v>
      </c>
      <c r="F101" s="330">
        <v>0</v>
      </c>
      <c r="G101" s="330">
        <v>0</v>
      </c>
      <c r="H101" s="330">
        <v>0</v>
      </c>
      <c r="I101" s="262">
        <v>0</v>
      </c>
      <c r="J101" s="222">
        <v>0</v>
      </c>
      <c r="K101" s="222">
        <v>0</v>
      </c>
      <c r="L101" s="222">
        <v>0</v>
      </c>
      <c r="M101" s="222">
        <v>0</v>
      </c>
      <c r="N101" s="263">
        <v>0</v>
      </c>
      <c r="O101" s="222">
        <v>0</v>
      </c>
      <c r="P101" s="222">
        <v>0</v>
      </c>
      <c r="Q101" s="222">
        <v>0</v>
      </c>
      <c r="R101" s="222">
        <v>0</v>
      </c>
      <c r="S101" s="263">
        <v>0</v>
      </c>
      <c r="T101" s="330">
        <v>0</v>
      </c>
      <c r="U101" s="222">
        <v>0</v>
      </c>
      <c r="V101" s="222">
        <v>0</v>
      </c>
      <c r="W101" s="222">
        <v>0</v>
      </c>
      <c r="X101" s="263">
        <v>0</v>
      </c>
      <c r="Y101" s="222">
        <v>0</v>
      </c>
      <c r="Z101" s="222">
        <v>0</v>
      </c>
      <c r="AA101" s="330">
        <v>0</v>
      </c>
      <c r="AB101" s="330">
        <v>0</v>
      </c>
      <c r="AC101" s="330">
        <v>0</v>
      </c>
      <c r="AD101" s="222">
        <v>0</v>
      </c>
      <c r="AE101" s="263">
        <v>0</v>
      </c>
      <c r="AF101" s="263">
        <v>0</v>
      </c>
      <c r="AG101" s="378">
        <v>0</v>
      </c>
      <c r="AH101" s="330">
        <v>0</v>
      </c>
      <c r="AI101" s="330">
        <v>0</v>
      </c>
    </row>
    <row r="102" spans="2:35">
      <c r="B102" s="300" t="s">
        <v>304</v>
      </c>
      <c r="C102" s="300"/>
      <c r="D102" s="300"/>
      <c r="E102" s="323" t="s">
        <v>116</v>
      </c>
      <c r="F102" s="330">
        <v>0</v>
      </c>
      <c r="G102" s="346">
        <v>12700.436</v>
      </c>
      <c r="H102" s="346">
        <v>12700.436</v>
      </c>
      <c r="I102" s="262">
        <v>0</v>
      </c>
      <c r="J102" s="222">
        <v>12700.436</v>
      </c>
      <c r="K102" s="222">
        <v>0</v>
      </c>
      <c r="L102" s="222">
        <v>1E-3</v>
      </c>
      <c r="M102" s="222">
        <v>1E-3</v>
      </c>
      <c r="N102" s="263">
        <v>0</v>
      </c>
      <c r="O102" s="222">
        <v>0</v>
      </c>
      <c r="P102" s="222">
        <v>0</v>
      </c>
      <c r="Q102" s="222">
        <v>0</v>
      </c>
      <c r="R102" s="222">
        <v>0</v>
      </c>
      <c r="S102" s="222">
        <v>0</v>
      </c>
      <c r="T102" s="330">
        <v>0</v>
      </c>
      <c r="U102" s="222">
        <v>0</v>
      </c>
      <c r="V102" s="263">
        <v>0</v>
      </c>
      <c r="W102" s="263">
        <v>0</v>
      </c>
      <c r="X102" s="263">
        <v>0</v>
      </c>
      <c r="Y102" s="263">
        <v>0</v>
      </c>
      <c r="Z102" s="222">
        <v>0</v>
      </c>
      <c r="AA102" s="330">
        <v>0</v>
      </c>
      <c r="AB102" s="330">
        <v>0</v>
      </c>
      <c r="AC102" s="330">
        <v>0</v>
      </c>
      <c r="AD102" s="222">
        <v>0</v>
      </c>
      <c r="AE102" s="263">
        <v>0</v>
      </c>
      <c r="AF102" s="263">
        <v>0</v>
      </c>
      <c r="AG102" s="378">
        <v>0</v>
      </c>
      <c r="AH102" s="330">
        <v>0</v>
      </c>
      <c r="AI102" s="330">
        <v>0</v>
      </c>
    </row>
    <row r="103" spans="2:35">
      <c r="B103" s="304" t="s">
        <v>305</v>
      </c>
      <c r="C103" s="264"/>
      <c r="D103" s="264"/>
      <c r="E103" s="267" t="s">
        <v>116</v>
      </c>
      <c r="F103" s="268">
        <f t="shared" ref="F103:AD103" si="8">SUM(F92:F102)</f>
        <v>-363675.75599999999</v>
      </c>
      <c r="G103" s="268">
        <f t="shared" si="8"/>
        <v>-336752.82699999999</v>
      </c>
      <c r="H103" s="268">
        <f t="shared" si="8"/>
        <v>-417159.28499999997</v>
      </c>
      <c r="I103" s="391">
        <f t="shared" si="8"/>
        <v>0</v>
      </c>
      <c r="J103" s="269">
        <f t="shared" si="8"/>
        <v>-1630541.4589999998</v>
      </c>
      <c r="K103" s="269">
        <f t="shared" si="8"/>
        <v>-156412.00900000005</v>
      </c>
      <c r="L103" s="269">
        <f t="shared" si="8"/>
        <v>-245689.29199999999</v>
      </c>
      <c r="M103" s="269">
        <f t="shared" si="8"/>
        <v>-262276.02599999995</v>
      </c>
      <c r="N103" s="392">
        <f t="shared" si="8"/>
        <v>0</v>
      </c>
      <c r="O103" s="269">
        <f t="shared" si="8"/>
        <v>-312020.288</v>
      </c>
      <c r="P103" s="269">
        <f t="shared" si="8"/>
        <v>-29184.336000000003</v>
      </c>
      <c r="Q103" s="269">
        <f t="shared" si="8"/>
        <v>702931.74699999997</v>
      </c>
      <c r="R103" s="269">
        <f t="shared" si="8"/>
        <v>865295.45799999998</v>
      </c>
      <c r="S103" s="392">
        <f t="shared" si="8"/>
        <v>0</v>
      </c>
      <c r="T103" s="269">
        <f t="shared" si="8"/>
        <v>737081.3629999999</v>
      </c>
      <c r="U103" s="269">
        <f t="shared" si="8"/>
        <v>-612663.63300000003</v>
      </c>
      <c r="V103" s="269">
        <f t="shared" si="8"/>
        <v>-684881.71900000016</v>
      </c>
      <c r="W103" s="269">
        <f t="shared" si="8"/>
        <v>-1315805.21</v>
      </c>
      <c r="X103" s="392">
        <f t="shared" si="8"/>
        <v>0</v>
      </c>
      <c r="Y103" s="269">
        <f t="shared" si="8"/>
        <v>-1520368.3559999999</v>
      </c>
      <c r="Z103" s="228">
        <f t="shared" si="8"/>
        <v>-83775.385000000009</v>
      </c>
      <c r="AA103" s="337">
        <f t="shared" si="8"/>
        <v>-81170.385000000009</v>
      </c>
      <c r="AB103" s="337">
        <f t="shared" si="8"/>
        <v>-154597</v>
      </c>
      <c r="AC103" s="337">
        <f t="shared" si="8"/>
        <v>-154597</v>
      </c>
      <c r="AD103" s="228">
        <f t="shared" si="8"/>
        <v>-290054</v>
      </c>
      <c r="AE103" s="337">
        <v>-290054</v>
      </c>
      <c r="AF103" s="392">
        <f>SUM(AF92:AF102)</f>
        <v>0</v>
      </c>
      <c r="AG103" s="381">
        <f>SUM(AG92:AG102)</f>
        <v>-270371</v>
      </c>
      <c r="AH103" s="337">
        <f>SUM(AH92:AH102)</f>
        <v>-24833</v>
      </c>
      <c r="AI103" s="337">
        <f>SUM(AI92:AI102)</f>
        <v>-143168</v>
      </c>
    </row>
    <row r="104" spans="2:35">
      <c r="B104" s="300"/>
      <c r="C104" s="300"/>
      <c r="D104" s="300"/>
      <c r="E104" s="323"/>
      <c r="F104" s="346"/>
      <c r="G104" s="346"/>
      <c r="H104" s="346"/>
      <c r="I104" s="346"/>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222"/>
      <c r="AF104" s="222"/>
      <c r="AG104" s="374"/>
      <c r="AH104" s="222"/>
      <c r="AI104" s="222"/>
    </row>
    <row r="105" spans="2:35">
      <c r="B105" s="300" t="s">
        <v>306</v>
      </c>
      <c r="C105" s="300"/>
      <c r="D105" s="300"/>
      <c r="E105" s="323" t="s">
        <v>116</v>
      </c>
      <c r="F105" s="346">
        <v>15467.476000000001</v>
      </c>
      <c r="G105" s="346">
        <v>13647.771000000001</v>
      </c>
      <c r="H105" s="346">
        <v>93755.710999999996</v>
      </c>
      <c r="I105" s="262">
        <v>0</v>
      </c>
      <c r="J105" s="222">
        <v>243150.20600000001</v>
      </c>
      <c r="K105" s="222">
        <v>18097.534</v>
      </c>
      <c r="L105" s="222">
        <v>10352.403</v>
      </c>
      <c r="M105" s="222">
        <v>-12086.227999999999</v>
      </c>
      <c r="N105" s="263">
        <v>0</v>
      </c>
      <c r="O105" s="222">
        <v>-3531.5430000000001</v>
      </c>
      <c r="P105" s="222">
        <v>-26031.433000000001</v>
      </c>
      <c r="Q105" s="222">
        <v>568.91800000000001</v>
      </c>
      <c r="R105" s="222">
        <v>49010.911999999997</v>
      </c>
      <c r="S105" s="263">
        <v>0</v>
      </c>
      <c r="T105" s="336">
        <v>22436.735000000001</v>
      </c>
      <c r="U105" s="336">
        <v>-38054.741999999998</v>
      </c>
      <c r="V105" s="336">
        <v>43165.853000000003</v>
      </c>
      <c r="W105" s="336">
        <v>108223.223</v>
      </c>
      <c r="X105" s="350">
        <v>0</v>
      </c>
      <c r="Y105" s="336">
        <v>179467</v>
      </c>
      <c r="Z105" s="222">
        <v>22</v>
      </c>
      <c r="AA105" s="336">
        <v>-18880</v>
      </c>
      <c r="AB105" s="336">
        <v>-19650</v>
      </c>
      <c r="AC105" s="336">
        <v>-19650</v>
      </c>
      <c r="AD105" s="222">
        <v>-8745</v>
      </c>
      <c r="AE105" s="336">
        <v>-8745</v>
      </c>
      <c r="AF105" s="263">
        <v>0</v>
      </c>
      <c r="AG105" s="376">
        <v>-14985</v>
      </c>
      <c r="AH105" s="336">
        <v>133688</v>
      </c>
      <c r="AI105" s="336">
        <v>48876</v>
      </c>
    </row>
    <row r="106" spans="2:35">
      <c r="B106" s="300" t="s">
        <v>307</v>
      </c>
      <c r="C106" s="300"/>
      <c r="D106" s="300"/>
      <c r="E106" s="323" t="s">
        <v>116</v>
      </c>
      <c r="F106" s="330">
        <v>0</v>
      </c>
      <c r="G106" s="330">
        <v>0</v>
      </c>
      <c r="H106" s="330">
        <v>0</v>
      </c>
      <c r="I106" s="262">
        <v>0</v>
      </c>
      <c r="J106" s="222">
        <v>0</v>
      </c>
      <c r="K106" s="222">
        <v>0</v>
      </c>
      <c r="L106" s="222">
        <v>0</v>
      </c>
      <c r="M106" s="222">
        <v>0</v>
      </c>
      <c r="N106" s="263">
        <v>0</v>
      </c>
      <c r="O106" s="222">
        <v>0</v>
      </c>
      <c r="P106" s="222">
        <v>0</v>
      </c>
      <c r="Q106" s="222">
        <v>0</v>
      </c>
      <c r="R106" s="222">
        <v>0</v>
      </c>
      <c r="S106" s="263">
        <v>0</v>
      </c>
      <c r="T106" s="330">
        <v>0</v>
      </c>
      <c r="U106" s="336">
        <v>-17.192</v>
      </c>
      <c r="V106" s="336">
        <v>-18.79</v>
      </c>
      <c r="W106" s="336">
        <v>-57.665999999999997</v>
      </c>
      <c r="X106" s="350">
        <v>0</v>
      </c>
      <c r="Y106" s="336">
        <v>-97.97</v>
      </c>
      <c r="Z106" s="222">
        <v>-18880</v>
      </c>
      <c r="AA106" s="336">
        <v>22</v>
      </c>
      <c r="AB106" s="336">
        <v>82</v>
      </c>
      <c r="AC106" s="336">
        <v>82</v>
      </c>
      <c r="AD106" s="222">
        <v>84</v>
      </c>
      <c r="AE106" s="336">
        <v>84</v>
      </c>
      <c r="AF106" s="263">
        <v>0</v>
      </c>
      <c r="AG106" s="376">
        <v>-279</v>
      </c>
      <c r="AH106" s="336">
        <v>335</v>
      </c>
      <c r="AI106" s="336">
        <v>369</v>
      </c>
    </row>
    <row r="107" spans="2:35">
      <c r="B107" s="304" t="s">
        <v>308</v>
      </c>
      <c r="C107" s="264"/>
      <c r="D107" s="264"/>
      <c r="E107" s="267" t="s">
        <v>116</v>
      </c>
      <c r="F107" s="268">
        <f>SUM(F68,F89,F103,F105,F106)</f>
        <v>-439629.67799999996</v>
      </c>
      <c r="G107" s="268">
        <f>SUM(G68,G89,G103,G105,G106)</f>
        <v>-395444.908</v>
      </c>
      <c r="H107" s="268">
        <f>SUM(H68,H89,H103,H105,H106)</f>
        <v>-364682.25100000005</v>
      </c>
      <c r="I107" s="391">
        <f>SUM(I105:I106)</f>
        <v>0</v>
      </c>
      <c r="J107" s="269">
        <f>SUM(J68,J89,J103,J105,J106)</f>
        <v>-15727.101999999722</v>
      </c>
      <c r="K107" s="269">
        <f>SUM(K68,K89,K103,K105,K106)</f>
        <v>-222586.43900000001</v>
      </c>
      <c r="L107" s="269">
        <f>SUM(L68,L89,L103,L105,L106)</f>
        <v>719982.19199999981</v>
      </c>
      <c r="M107" s="269">
        <f>SUM(M68,M89,M103,M105,M106)</f>
        <v>52597.976999999955</v>
      </c>
      <c r="N107" s="392">
        <f>SUM(N105:N106)</f>
        <v>0</v>
      </c>
      <c r="O107" s="269">
        <f>SUM(O68,O89,O103,O105,O106)</f>
        <v>97018.371000000043</v>
      </c>
      <c r="P107" s="269">
        <f>SUM(P68,P89,P103,P105,P106)</f>
        <v>-434203.7240000001</v>
      </c>
      <c r="Q107" s="269">
        <f>SUM(Q68,Q89,Q103,Q105,Q106)</f>
        <v>54659.262455309792</v>
      </c>
      <c r="R107" s="269">
        <f>SUM(R68,R89,R103,R105,R106)</f>
        <v>89943.135000000111</v>
      </c>
      <c r="S107" s="392">
        <f>SUM(S105:S106)</f>
        <v>0</v>
      </c>
      <c r="T107" s="269">
        <f>SUM(T68,T89,T103,T105,T106)</f>
        <v>361151.84599999967</v>
      </c>
      <c r="U107" s="269">
        <f>SUM(U68,U89,U103,U105,U106)</f>
        <v>-103663.94500000005</v>
      </c>
      <c r="V107" s="269">
        <f>SUM(V68,V89,V103,V105,V106)</f>
        <v>587597.69799999963</v>
      </c>
      <c r="W107" s="269">
        <f>SUM(W68,W89,W103,W105,W106)</f>
        <v>285360.43299999944</v>
      </c>
      <c r="X107" s="392">
        <f>SUM(X105:X106)</f>
        <v>0</v>
      </c>
      <c r="Y107" s="269">
        <f>SUM(Y68,Y89,Y103,Y105,Y106)+1</f>
        <v>279243.24300000025</v>
      </c>
      <c r="Z107" s="228">
        <f>SUM(Z68,Z89,Z103,Z105,Z106)</f>
        <v>-708458.33060033002</v>
      </c>
      <c r="AA107" s="337">
        <f>SUM(AA68,AA89,AA103,AA105,AA106)</f>
        <v>-708459.19200000004</v>
      </c>
      <c r="AB107" s="337">
        <f>SUM(AB68,AB89,AB103,AB105,AB106)-1</f>
        <v>-646517.98861999996</v>
      </c>
      <c r="AC107" s="337">
        <f>SUM(AC68,AC89,AC103,AC105,AC106)</f>
        <v>-646518</v>
      </c>
      <c r="AD107" s="228">
        <f>SUM(AD68,AD89,AD103,AD105,AD106)</f>
        <v>-759132.69500000007</v>
      </c>
      <c r="AE107" s="337">
        <v>-759133</v>
      </c>
      <c r="AF107" s="392">
        <f>SUM(AF105:AF106)</f>
        <v>0</v>
      </c>
      <c r="AG107" s="381">
        <f>SUM(AG68,AG89,AG103,AG105,AG106)</f>
        <v>-481396</v>
      </c>
      <c r="AH107" s="337">
        <f>SUM(AH68,AH89,AH103,AH105,AH106)</f>
        <v>165176</v>
      </c>
      <c r="AI107" s="337">
        <f>SUM(AI68,AI89,AI103,AI105,AI106)</f>
        <v>-107710</v>
      </c>
    </row>
    <row r="108" spans="2:35">
      <c r="B108" s="300"/>
      <c r="C108" s="300"/>
      <c r="D108" s="300"/>
      <c r="E108" s="323"/>
      <c r="F108" s="346"/>
      <c r="G108" s="346"/>
      <c r="H108" s="346"/>
      <c r="I108" s="346"/>
      <c r="J108" s="222"/>
      <c r="K108" s="222"/>
      <c r="L108" s="222"/>
      <c r="M108" s="222"/>
      <c r="N108" s="222"/>
      <c r="O108" s="222"/>
      <c r="P108" s="222"/>
      <c r="Q108" s="222"/>
      <c r="R108" s="222"/>
      <c r="S108" s="222"/>
      <c r="T108" s="222"/>
      <c r="U108" s="222"/>
      <c r="V108" s="222"/>
      <c r="W108" s="222"/>
      <c r="X108" s="222"/>
      <c r="Y108" s="222"/>
      <c r="Z108" s="222"/>
      <c r="AA108" s="222"/>
      <c r="AB108" s="222"/>
      <c r="AC108" s="222"/>
      <c r="AD108" s="222"/>
      <c r="AE108" s="222"/>
      <c r="AF108" s="222"/>
      <c r="AG108" s="376"/>
      <c r="AH108" s="222"/>
      <c r="AI108" s="222"/>
    </row>
    <row r="109" spans="2:35">
      <c r="B109" s="300" t="s">
        <v>309</v>
      </c>
      <c r="C109" s="300"/>
      <c r="D109" s="300"/>
      <c r="E109" s="323" t="s">
        <v>116</v>
      </c>
      <c r="F109" s="346">
        <v>826443.71799999999</v>
      </c>
      <c r="G109" s="346">
        <v>826443.71799999999</v>
      </c>
      <c r="H109" s="346">
        <v>826443.71799999999</v>
      </c>
      <c r="I109" s="262">
        <v>0</v>
      </c>
      <c r="J109" s="222">
        <v>826443.71799999999</v>
      </c>
      <c r="K109" s="222">
        <v>808434.13899999997</v>
      </c>
      <c r="L109" s="222">
        <v>808424.13899999997</v>
      </c>
      <c r="M109" s="222">
        <v>808434.13899999997</v>
      </c>
      <c r="N109" s="263">
        <v>0</v>
      </c>
      <c r="O109" s="222">
        <v>808434.13899999997</v>
      </c>
      <c r="P109" s="222">
        <v>905452.51100000006</v>
      </c>
      <c r="Q109" s="222">
        <v>905452.51100000006</v>
      </c>
      <c r="R109" s="222">
        <v>905452.51100000006</v>
      </c>
      <c r="S109" s="263">
        <v>0</v>
      </c>
      <c r="T109" s="336">
        <v>905452.51100000006</v>
      </c>
      <c r="U109" s="336">
        <v>1266604.8149999999</v>
      </c>
      <c r="V109" s="336">
        <v>1266604.8149999999</v>
      </c>
      <c r="W109" s="336">
        <v>1266604.8149999999</v>
      </c>
      <c r="X109" s="350">
        <v>0</v>
      </c>
      <c r="Y109" s="336">
        <v>1266604.8149999999</v>
      </c>
      <c r="Z109" s="222">
        <v>1545848</v>
      </c>
      <c r="AA109" s="346">
        <v>1545848</v>
      </c>
      <c r="AB109" s="346">
        <v>1545848</v>
      </c>
      <c r="AC109" s="346">
        <v>1545848</v>
      </c>
      <c r="AD109" s="222">
        <v>1545848</v>
      </c>
      <c r="AE109" s="346">
        <v>1545848</v>
      </c>
      <c r="AF109" s="263">
        <v>0</v>
      </c>
      <c r="AG109" s="377">
        <v>1545848</v>
      </c>
      <c r="AH109" s="346">
        <v>1064452</v>
      </c>
      <c r="AI109" s="346">
        <v>1064452</v>
      </c>
    </row>
    <row r="110" spans="2:35">
      <c r="B110" s="304" t="s">
        <v>310</v>
      </c>
      <c r="C110" s="264"/>
      <c r="D110" s="264"/>
      <c r="E110" s="267" t="s">
        <v>116</v>
      </c>
      <c r="F110" s="268">
        <f t="shared" ref="F110:R110" si="9">SUM(F107:F109)</f>
        <v>386814.04000000004</v>
      </c>
      <c r="G110" s="268">
        <f t="shared" si="9"/>
        <v>430998.81</v>
      </c>
      <c r="H110" s="268">
        <f t="shared" si="9"/>
        <v>461761.46699999995</v>
      </c>
      <c r="I110" s="391">
        <f>SUM(I107:I109)</f>
        <v>0</v>
      </c>
      <c r="J110" s="269">
        <f t="shared" si="9"/>
        <v>810716.61600000027</v>
      </c>
      <c r="K110" s="269">
        <f t="shared" si="9"/>
        <v>585847.69999999995</v>
      </c>
      <c r="L110" s="269">
        <f t="shared" si="9"/>
        <v>1528406.3309999998</v>
      </c>
      <c r="M110" s="269">
        <f t="shared" si="9"/>
        <v>861032.11599999992</v>
      </c>
      <c r="N110" s="392">
        <f>SUM(N107:N109)</f>
        <v>0</v>
      </c>
      <c r="O110" s="269">
        <f t="shared" si="9"/>
        <v>905452.51</v>
      </c>
      <c r="P110" s="269">
        <f t="shared" si="9"/>
        <v>471248.78699999995</v>
      </c>
      <c r="Q110" s="269">
        <f t="shared" si="9"/>
        <v>960111.7734553098</v>
      </c>
      <c r="R110" s="269">
        <f t="shared" si="9"/>
        <v>995395.64600000018</v>
      </c>
      <c r="S110" s="392">
        <f>SUM(S107:S109)</f>
        <v>0</v>
      </c>
      <c r="T110" s="269">
        <f>SUM(T107:T109)+1</f>
        <v>1266605.3569999998</v>
      </c>
      <c r="U110" s="269">
        <f t="shared" ref="U110:Z110" si="10">SUM(U107:U109)</f>
        <v>1162940.8699999999</v>
      </c>
      <c r="V110" s="269">
        <f t="shared" si="10"/>
        <v>1854202.5129999996</v>
      </c>
      <c r="W110" s="269">
        <f t="shared" si="10"/>
        <v>1551965.2479999994</v>
      </c>
      <c r="X110" s="392">
        <f t="shared" si="10"/>
        <v>0</v>
      </c>
      <c r="Y110" s="269">
        <f t="shared" si="10"/>
        <v>1545848.0580000002</v>
      </c>
      <c r="Z110" s="228">
        <f t="shared" si="10"/>
        <v>837389.66939966998</v>
      </c>
      <c r="AA110" s="337">
        <f>SUM(AA107:AA109)</f>
        <v>837388.80799999996</v>
      </c>
      <c r="AB110" s="337">
        <f>SUM(AB107:AB109)</f>
        <v>899330.01138000004</v>
      </c>
      <c r="AC110" s="337">
        <v>899330</v>
      </c>
      <c r="AD110" s="228">
        <f>SUM(AD107:AD109)</f>
        <v>786715.30499999993</v>
      </c>
      <c r="AE110" s="337">
        <v>786715</v>
      </c>
      <c r="AF110" s="394">
        <f>SUM(AF107:AF109)</f>
        <v>0</v>
      </c>
      <c r="AG110" s="381">
        <f>SUM(AG107:AG109)</f>
        <v>1064452</v>
      </c>
      <c r="AH110" s="337">
        <f>SUM(AH107:AH109)</f>
        <v>1229628</v>
      </c>
      <c r="AI110" s="337">
        <f>SUM(AI107:AI109)</f>
        <v>956742</v>
      </c>
    </row>
    <row r="111" spans="2:35">
      <c r="AH111" s="55"/>
      <c r="AI111" s="55"/>
    </row>
    <row r="114" spans="2:3">
      <c r="B114" s="31"/>
      <c r="C114" s="32"/>
    </row>
  </sheetData>
  <pageMargins left="0.25" right="0.25"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114"/>
  <sheetViews>
    <sheetView showGridLines="0" zoomScale="80" zoomScaleNormal="80" workbookViewId="0">
      <selection activeCell="AE10" sqref="AE10"/>
    </sheetView>
  </sheetViews>
  <sheetFormatPr defaultColWidth="8.7109375" defaultRowHeight="12.75" outlineLevelCol="1"/>
  <cols>
    <col min="1" max="1" width="2.42578125" style="4" customWidth="1"/>
    <col min="2" max="2" width="49.5703125" style="4" customWidth="1"/>
    <col min="3" max="3" width="17" style="86" customWidth="1"/>
    <col min="4" max="7" width="15.28515625" style="19" hidden="1" customWidth="1" outlineLevel="1"/>
    <col min="8" max="8" width="13" style="8" bestFit="1" customWidth="1" collapsed="1"/>
    <col min="9" max="12" width="14.5703125" style="4" hidden="1" customWidth="1" outlineLevel="1"/>
    <col min="13" max="13" width="13" style="8" bestFit="1" customWidth="1" collapsed="1"/>
    <col min="14" max="17" width="14.5703125" style="4" hidden="1" customWidth="1" outlineLevel="1"/>
    <col min="18" max="18" width="13" style="8" bestFit="1" customWidth="1" collapsed="1"/>
    <col min="19" max="21" width="15.5703125" style="4" hidden="1" customWidth="1" outlineLevel="1"/>
    <col min="22" max="22" width="2" style="4" hidden="1" customWidth="1" outlineLevel="1"/>
    <col min="23" max="23" width="13" style="8" bestFit="1" customWidth="1" collapsed="1"/>
    <col min="24" max="27" width="13" style="8" hidden="1" customWidth="1" outlineLevel="1"/>
    <col min="28" max="28" width="13" style="8" bestFit="1" customWidth="1" collapsed="1"/>
    <col min="29" max="29" width="13" style="296" bestFit="1" customWidth="1"/>
    <col min="30" max="30" width="12.5703125" style="4" customWidth="1"/>
    <col min="31" max="31" width="10.85546875" style="4" bestFit="1" customWidth="1"/>
    <col min="32" max="33" width="8.7109375" style="4" customWidth="1"/>
    <col min="34" max="16384" width="8.7109375" style="4"/>
  </cols>
  <sheetData>
    <row r="1" spans="1:33">
      <c r="B1" s="13"/>
      <c r="C1" s="85"/>
      <c r="D1" s="318" t="s">
        <v>82</v>
      </c>
      <c r="E1" s="318" t="s">
        <v>83</v>
      </c>
      <c r="F1" s="318" t="s">
        <v>84</v>
      </c>
      <c r="G1" s="318" t="s">
        <v>85</v>
      </c>
      <c r="H1" s="83">
        <v>2015</v>
      </c>
      <c r="I1" s="318" t="s">
        <v>86</v>
      </c>
      <c r="J1" s="318" t="s">
        <v>87</v>
      </c>
      <c r="K1" s="318" t="s">
        <v>88</v>
      </c>
      <c r="L1" s="318" t="s">
        <v>89</v>
      </c>
      <c r="M1" s="83">
        <v>2016</v>
      </c>
      <c r="N1" s="318" t="s">
        <v>90</v>
      </c>
      <c r="O1" s="318" t="s">
        <v>91</v>
      </c>
      <c r="P1" s="318" t="s">
        <v>92</v>
      </c>
      <c r="Q1" s="318" t="s">
        <v>93</v>
      </c>
      <c r="R1" s="83">
        <v>2017</v>
      </c>
      <c r="S1" s="318" t="s">
        <v>94</v>
      </c>
      <c r="T1" s="318" t="s">
        <v>95</v>
      </c>
      <c r="U1" s="318" t="s">
        <v>96</v>
      </c>
      <c r="V1" s="318" t="s">
        <v>97</v>
      </c>
      <c r="W1" s="83">
        <v>2018</v>
      </c>
      <c r="X1" s="318" t="s">
        <v>98</v>
      </c>
      <c r="Y1" s="318" t="s">
        <v>99</v>
      </c>
      <c r="Z1" s="318" t="s">
        <v>100</v>
      </c>
      <c r="AA1" s="318" t="s">
        <v>101</v>
      </c>
      <c r="AB1" s="83">
        <v>2019</v>
      </c>
      <c r="AC1" s="318" t="s">
        <v>26</v>
      </c>
      <c r="AD1" s="318" t="s">
        <v>27</v>
      </c>
    </row>
    <row r="2" spans="1:33">
      <c r="B2" s="294" t="s">
        <v>62</v>
      </c>
      <c r="C2" s="319" t="s">
        <v>63</v>
      </c>
      <c r="D2" s="81">
        <v>53.93634920634922</v>
      </c>
      <c r="E2" s="164">
        <v>61.875</v>
      </c>
      <c r="F2" s="164">
        <v>50.434999999999995</v>
      </c>
      <c r="G2" s="164">
        <v>43.764296875000021</v>
      </c>
      <c r="H2" s="165">
        <v>52.37003937007875</v>
      </c>
      <c r="I2" s="164">
        <v>33.939193548387088</v>
      </c>
      <c r="J2" s="164">
        <v>45.5886507936508</v>
      </c>
      <c r="K2" s="164">
        <v>45.858923076923098</v>
      </c>
      <c r="L2" s="164">
        <v>49.326984126984122</v>
      </c>
      <c r="M2" s="165">
        <v>43.734169960474318</v>
      </c>
      <c r="N2" s="164">
        <v>53.692187500000017</v>
      </c>
      <c r="O2" s="164">
        <v>49.641393442622963</v>
      </c>
      <c r="P2" s="164">
        <v>52.077187499999994</v>
      </c>
      <c r="Q2" s="164">
        <v>61.256825396825377</v>
      </c>
      <c r="R2" s="165">
        <v>54.192638888888901</v>
      </c>
      <c r="S2" s="164">
        <v>66.819841269841262</v>
      </c>
      <c r="T2" s="164">
        <v>74.393306451612901</v>
      </c>
      <c r="U2" s="164">
        <v>75.162343750000005</v>
      </c>
      <c r="V2" s="164">
        <v>68.87</v>
      </c>
      <c r="W2" s="165">
        <v>71.31</v>
      </c>
      <c r="X2" s="338">
        <v>63.13</v>
      </c>
      <c r="Y2" s="189">
        <v>68.861229508196715</v>
      </c>
      <c r="Z2" s="201">
        <v>62</v>
      </c>
      <c r="AA2" s="189">
        <v>63.084531249999984</v>
      </c>
      <c r="AB2" s="8">
        <v>64.209999999999994</v>
      </c>
      <c r="AC2" s="294">
        <v>50.7</v>
      </c>
      <c r="AD2" s="316">
        <v>29.556229508196722</v>
      </c>
    </row>
    <row r="3" spans="1:33">
      <c r="B3" s="297" t="s">
        <v>64</v>
      </c>
      <c r="C3" s="319" t="s">
        <v>19</v>
      </c>
      <c r="D3" s="81">
        <v>184.57788888888882</v>
      </c>
      <c r="E3" s="81">
        <v>185.86153846153843</v>
      </c>
      <c r="F3" s="81">
        <v>216.91630434782604</v>
      </c>
      <c r="G3" s="81">
        <v>300.43565217391313</v>
      </c>
      <c r="H3" s="103">
        <v>222.25147945205487</v>
      </c>
      <c r="I3" s="81">
        <v>355.11813186813185</v>
      </c>
      <c r="J3" s="81">
        <v>335.57999999999993</v>
      </c>
      <c r="K3" s="81">
        <v>341.33826086956515</v>
      </c>
      <c r="L3" s="81">
        <v>335.07271739130442</v>
      </c>
      <c r="M3" s="103">
        <v>341.75775956284201</v>
      </c>
      <c r="N3" s="81">
        <v>322.5292222222223</v>
      </c>
      <c r="O3" s="81">
        <v>315.00670329670334</v>
      </c>
      <c r="P3" s="81">
        <v>332.17956521739148</v>
      </c>
      <c r="Q3" s="81">
        <v>334.4015217391306</v>
      </c>
      <c r="R3" s="103">
        <v>326.07863013698676</v>
      </c>
      <c r="S3" s="81">
        <v>323.30644444444448</v>
      </c>
      <c r="T3" s="81">
        <v>329.62934065934064</v>
      </c>
      <c r="U3" s="81">
        <v>355.89945652173907</v>
      </c>
      <c r="V3" s="81">
        <v>369.83</v>
      </c>
      <c r="W3" s="103">
        <v>344.71</v>
      </c>
      <c r="X3" s="316">
        <v>378.04</v>
      </c>
      <c r="Y3" s="341">
        <v>379.14</v>
      </c>
      <c r="Z3" s="188">
        <v>385.77</v>
      </c>
      <c r="AA3" s="188">
        <v>386.85849462365593</v>
      </c>
      <c r="AB3" s="231">
        <v>382.86536986301365</v>
      </c>
      <c r="AC3" s="341">
        <v>391.72</v>
      </c>
      <c r="AD3" s="341">
        <v>417.69131868131882</v>
      </c>
    </row>
    <row r="4" spans="1:33">
      <c r="B4" s="16" t="s">
        <v>65</v>
      </c>
      <c r="C4" s="96" t="s">
        <v>19</v>
      </c>
      <c r="D4" s="82">
        <v>185.65</v>
      </c>
      <c r="E4" s="82">
        <v>186.2</v>
      </c>
      <c r="F4" s="82">
        <v>270.39999999999998</v>
      </c>
      <c r="G4" s="82">
        <v>339.47</v>
      </c>
      <c r="H4" s="104">
        <v>339.47</v>
      </c>
      <c r="I4" s="82">
        <v>343.06</v>
      </c>
      <c r="J4" s="82">
        <v>338.87</v>
      </c>
      <c r="K4" s="82">
        <v>334.93</v>
      </c>
      <c r="L4" s="82">
        <v>333.29</v>
      </c>
      <c r="M4" s="104">
        <v>333.29</v>
      </c>
      <c r="N4" s="82">
        <v>314.79000000000002</v>
      </c>
      <c r="O4" s="82">
        <v>321.45999999999998</v>
      </c>
      <c r="P4" s="82">
        <v>341.19</v>
      </c>
      <c r="Q4" s="82">
        <v>332.33</v>
      </c>
      <c r="R4" s="104">
        <v>332.33</v>
      </c>
      <c r="S4" s="82">
        <v>318.31</v>
      </c>
      <c r="T4" s="82">
        <v>341.08</v>
      </c>
      <c r="U4" s="82">
        <v>363.07</v>
      </c>
      <c r="V4" s="82">
        <v>384.2</v>
      </c>
      <c r="W4" s="104">
        <v>384.2</v>
      </c>
      <c r="X4" s="317">
        <v>380.04</v>
      </c>
      <c r="Y4" s="317">
        <v>380.53</v>
      </c>
      <c r="Z4" s="82">
        <v>387.63</v>
      </c>
      <c r="AA4" s="232">
        <v>382.59</v>
      </c>
      <c r="AB4" s="104">
        <v>382.59</v>
      </c>
      <c r="AC4" s="317">
        <v>447.67</v>
      </c>
      <c r="AD4" s="317">
        <v>403.93</v>
      </c>
    </row>
    <row r="5" spans="1:33">
      <c r="Y5" s="4"/>
      <c r="Z5" s="4"/>
      <c r="AA5" s="4"/>
      <c r="AB5" s="4"/>
      <c r="AC5" s="294"/>
      <c r="AD5" s="294"/>
    </row>
    <row r="6" spans="1:33">
      <c r="Y6" s="4"/>
      <c r="Z6" s="4"/>
      <c r="AA6" s="4"/>
      <c r="AB6" s="4"/>
      <c r="AC6" s="294"/>
      <c r="AD6" s="294"/>
    </row>
    <row r="7" spans="1:33" ht="18.75">
      <c r="B7" s="20" t="s">
        <v>311</v>
      </c>
      <c r="C7" s="319"/>
      <c r="V7" s="180"/>
      <c r="Y7" s="4"/>
      <c r="Z7" s="4"/>
      <c r="AA7" s="4"/>
      <c r="AB7" s="4"/>
      <c r="AC7" s="294"/>
      <c r="AD7" s="294"/>
    </row>
    <row r="8" spans="1:33">
      <c r="B8" s="300"/>
      <c r="C8" s="319"/>
      <c r="D8" s="18"/>
      <c r="E8" s="18"/>
      <c r="F8" s="18"/>
      <c r="G8" s="18"/>
      <c r="V8" s="135"/>
      <c r="Y8" s="4"/>
      <c r="Z8" s="4"/>
      <c r="AA8" s="4"/>
      <c r="AB8" s="4"/>
      <c r="AC8" s="294"/>
      <c r="AD8" s="294"/>
    </row>
    <row r="9" spans="1:33">
      <c r="B9" s="294"/>
      <c r="C9" s="319"/>
      <c r="S9" s="33"/>
      <c r="Y9" s="22"/>
      <c r="Z9" s="22"/>
      <c r="AA9" s="22"/>
      <c r="AB9" s="22"/>
      <c r="AC9" s="22"/>
      <c r="AD9" s="22"/>
    </row>
    <row r="10" spans="1:33">
      <c r="B10" s="45" t="s">
        <v>312</v>
      </c>
      <c r="C10" s="87"/>
      <c r="D10" s="318" t="s">
        <v>82</v>
      </c>
      <c r="E10" s="318" t="s">
        <v>83</v>
      </c>
      <c r="F10" s="318" t="s">
        <v>84</v>
      </c>
      <c r="G10" s="318" t="s">
        <v>85</v>
      </c>
      <c r="H10" s="83">
        <v>2015</v>
      </c>
      <c r="I10" s="318" t="s">
        <v>86</v>
      </c>
      <c r="J10" s="318" t="s">
        <v>87</v>
      </c>
      <c r="K10" s="318" t="s">
        <v>88</v>
      </c>
      <c r="L10" s="318" t="s">
        <v>89</v>
      </c>
      <c r="M10" s="83">
        <v>2016</v>
      </c>
      <c r="N10" s="318" t="s">
        <v>90</v>
      </c>
      <c r="O10" s="318" t="s">
        <v>91</v>
      </c>
      <c r="P10" s="318" t="s">
        <v>92</v>
      </c>
      <c r="Q10" s="318" t="s">
        <v>93</v>
      </c>
      <c r="R10" s="83">
        <v>2017</v>
      </c>
      <c r="S10" s="318" t="s">
        <v>94</v>
      </c>
      <c r="T10" s="318" t="s">
        <v>95</v>
      </c>
      <c r="U10" s="318" t="s">
        <v>96</v>
      </c>
      <c r="V10" s="318" t="s">
        <v>97</v>
      </c>
      <c r="W10" s="83">
        <v>2018</v>
      </c>
      <c r="X10" s="318" t="s">
        <v>98</v>
      </c>
      <c r="Y10" s="318" t="s">
        <v>99</v>
      </c>
      <c r="Z10" s="318" t="s">
        <v>100</v>
      </c>
      <c r="AA10" s="318" t="s">
        <v>101</v>
      </c>
      <c r="AB10" s="83">
        <v>2019</v>
      </c>
      <c r="AC10" s="318" t="s">
        <v>26</v>
      </c>
      <c r="AD10" s="318" t="s">
        <v>27</v>
      </c>
    </row>
    <row r="11" spans="1:33">
      <c r="B11" s="46"/>
      <c r="C11" s="88"/>
      <c r="D11" s="46"/>
      <c r="E11" s="46"/>
      <c r="F11" s="46"/>
      <c r="G11" s="46"/>
      <c r="H11" s="48"/>
      <c r="I11" s="47"/>
      <c r="J11" s="47"/>
      <c r="K11" s="47"/>
      <c r="L11" s="47"/>
      <c r="M11" s="48"/>
      <c r="N11" s="47"/>
      <c r="O11" s="47"/>
      <c r="P11" s="47"/>
      <c r="Q11" s="47"/>
      <c r="R11" s="48"/>
      <c r="V11" s="47"/>
      <c r="W11" s="48"/>
      <c r="X11" s="48"/>
      <c r="Y11" s="48"/>
      <c r="Z11" s="48"/>
      <c r="AA11" s="48"/>
      <c r="AB11" s="48"/>
      <c r="AC11" s="306"/>
      <c r="AD11" s="306"/>
    </row>
    <row r="12" spans="1:33">
      <c r="B12" s="49" t="s">
        <v>313</v>
      </c>
      <c r="C12" s="89"/>
      <c r="D12" s="49"/>
      <c r="E12" s="49"/>
      <c r="F12" s="49"/>
      <c r="G12" s="49"/>
      <c r="H12" s="48"/>
      <c r="I12" s="48"/>
      <c r="J12" s="48"/>
      <c r="K12" s="48"/>
      <c r="L12" s="48"/>
      <c r="M12" s="48"/>
      <c r="N12" s="48"/>
      <c r="O12" s="48"/>
      <c r="P12" s="48"/>
      <c r="Q12" s="48"/>
      <c r="R12" s="48"/>
      <c r="V12" s="48"/>
      <c r="W12" s="48"/>
      <c r="X12" s="48"/>
      <c r="Y12" s="48"/>
      <c r="Z12" s="48"/>
      <c r="AA12" s="48"/>
      <c r="AB12" s="48"/>
      <c r="AC12" s="306"/>
      <c r="AD12" s="306"/>
    </row>
    <row r="13" spans="1:33">
      <c r="B13" s="50" t="s">
        <v>314</v>
      </c>
      <c r="C13" s="88" t="s">
        <v>315</v>
      </c>
      <c r="D13" s="135">
        <v>1341.174</v>
      </c>
      <c r="E13" s="135">
        <v>1385.0419999999999</v>
      </c>
      <c r="F13" s="135">
        <v>1396.0509999999999</v>
      </c>
      <c r="G13" s="135">
        <v>1397.2719999999999</v>
      </c>
      <c r="H13" s="136">
        <f t="shared" ref="H13:H21" si="0">SUM(D13:G13)</f>
        <v>5519.5389999999998</v>
      </c>
      <c r="I13" s="137">
        <v>1389.5170000000001</v>
      </c>
      <c r="J13" s="137">
        <v>1394.701</v>
      </c>
      <c r="K13" s="137">
        <v>1404</v>
      </c>
      <c r="L13" s="137">
        <v>1375.9710000000002</v>
      </c>
      <c r="M13" s="136">
        <f t="shared" ref="M13:M21" si="1">SUM(I13:L13)</f>
        <v>5564.1890000000003</v>
      </c>
      <c r="N13" s="137">
        <v>1337.212</v>
      </c>
      <c r="O13" s="137">
        <v>1370.279</v>
      </c>
      <c r="P13" s="137">
        <v>1391.171</v>
      </c>
      <c r="Q13" s="137">
        <v>1389.5920000000001</v>
      </c>
      <c r="R13" s="136">
        <f>SUM(N13:Q13)</f>
        <v>5488.2540000000008</v>
      </c>
      <c r="S13" s="137">
        <v>1352.231</v>
      </c>
      <c r="T13" s="137">
        <v>1375.3109999999999</v>
      </c>
      <c r="U13" s="137">
        <v>1380</v>
      </c>
      <c r="V13" s="137">
        <v>1380.0580000000009</v>
      </c>
      <c r="W13" s="136">
        <f>SUM(S13:V13)</f>
        <v>5487.6</v>
      </c>
      <c r="X13" s="137">
        <v>1360.057</v>
      </c>
      <c r="Y13" s="137">
        <v>1390.895</v>
      </c>
      <c r="Z13" s="137">
        <v>1426.395</v>
      </c>
      <c r="AA13" s="237">
        <v>1408.6880000000001</v>
      </c>
      <c r="AB13" s="244">
        <f>SUM(X13:AA13)</f>
        <v>5586.0349999999999</v>
      </c>
      <c r="AC13" s="347">
        <v>1397.4390000000001</v>
      </c>
      <c r="AD13" s="347">
        <v>1348.749</v>
      </c>
      <c r="AE13" s="347"/>
      <c r="AF13" s="347"/>
      <c r="AG13" s="347"/>
    </row>
    <row r="14" spans="1:33">
      <c r="B14" s="50" t="s">
        <v>316</v>
      </c>
      <c r="C14" s="88" t="s">
        <v>315</v>
      </c>
      <c r="D14" s="135">
        <v>681.89099999999996</v>
      </c>
      <c r="E14" s="135">
        <v>702.721</v>
      </c>
      <c r="F14" s="135">
        <v>719.13099999999997</v>
      </c>
      <c r="G14" s="135">
        <v>719.29700000000003</v>
      </c>
      <c r="H14" s="136">
        <f t="shared" si="0"/>
        <v>2823.04</v>
      </c>
      <c r="I14" s="137">
        <v>702.096</v>
      </c>
      <c r="J14" s="137">
        <v>705.09899999999993</v>
      </c>
      <c r="K14" s="137">
        <v>715</v>
      </c>
      <c r="L14" s="137">
        <v>709.81299999999987</v>
      </c>
      <c r="M14" s="136">
        <f t="shared" si="1"/>
        <v>2832.0079999999998</v>
      </c>
      <c r="N14" s="137">
        <v>691.21699999999998</v>
      </c>
      <c r="O14" s="137">
        <v>707.59100000000001</v>
      </c>
      <c r="P14" s="137">
        <v>718.06899999999996</v>
      </c>
      <c r="Q14" s="137">
        <v>723.13800000000003</v>
      </c>
      <c r="R14" s="136">
        <f t="shared" ref="R14:R21" si="2">SUM(N14:Q14)</f>
        <v>2840.0149999999999</v>
      </c>
      <c r="S14" s="137">
        <v>695.35400000000004</v>
      </c>
      <c r="T14" s="137">
        <v>703.81799999999998</v>
      </c>
      <c r="U14" s="137">
        <v>745</v>
      </c>
      <c r="V14" s="137">
        <v>750.32799999999975</v>
      </c>
      <c r="W14" s="136">
        <f t="shared" ref="W14:W21" si="3">SUM(S14:V14)</f>
        <v>2894.5</v>
      </c>
      <c r="X14" s="137">
        <v>715.03300000000002</v>
      </c>
      <c r="Y14" s="137">
        <v>714.47900000000004</v>
      </c>
      <c r="Z14" s="137">
        <v>734.99099999999999</v>
      </c>
      <c r="AA14" s="237">
        <v>735.2</v>
      </c>
      <c r="AB14" s="244">
        <f t="shared" ref="AB14:AB21" si="4">SUM(X14:AA14)</f>
        <v>2899.7030000000004</v>
      </c>
      <c r="AC14" s="347">
        <v>701</v>
      </c>
      <c r="AD14" s="347">
        <v>651.86699999999996</v>
      </c>
      <c r="AE14" s="347"/>
      <c r="AF14" s="347"/>
      <c r="AG14" s="347"/>
    </row>
    <row r="15" spans="1:33">
      <c r="B15" s="50" t="s">
        <v>317</v>
      </c>
      <c r="C15" s="88" t="s">
        <v>315</v>
      </c>
      <c r="D15" s="135">
        <v>265.976</v>
      </c>
      <c r="E15" s="135">
        <v>264.89999999999998</v>
      </c>
      <c r="F15" s="135">
        <v>271.31900000000002</v>
      </c>
      <c r="G15" s="135">
        <v>266.971</v>
      </c>
      <c r="H15" s="136">
        <f t="shared" si="0"/>
        <v>1069.1659999999999</v>
      </c>
      <c r="I15" s="137">
        <v>265.45850000000002</v>
      </c>
      <c r="J15" s="137">
        <v>260.84350000000001</v>
      </c>
      <c r="K15" s="137">
        <v>267</v>
      </c>
      <c r="L15" s="137">
        <v>270.24200000000019</v>
      </c>
      <c r="M15" s="136">
        <f t="shared" si="1"/>
        <v>1063.5440000000003</v>
      </c>
      <c r="N15" s="137">
        <v>261.35700000000003</v>
      </c>
      <c r="O15" s="137">
        <v>266.41449999999992</v>
      </c>
      <c r="P15" s="137">
        <v>273.03700000000003</v>
      </c>
      <c r="Q15" s="137">
        <v>269.75049999999999</v>
      </c>
      <c r="R15" s="136">
        <f t="shared" si="2"/>
        <v>1070.559</v>
      </c>
      <c r="S15" s="137">
        <v>265.149</v>
      </c>
      <c r="T15" s="137">
        <v>270.87299999999999</v>
      </c>
      <c r="U15" s="137">
        <v>273</v>
      </c>
      <c r="V15" s="137">
        <v>271.97800000000007</v>
      </c>
      <c r="W15" s="136">
        <f t="shared" si="3"/>
        <v>1081</v>
      </c>
      <c r="X15" s="137">
        <v>266.99099999999999</v>
      </c>
      <c r="Y15" s="137">
        <v>269.774</v>
      </c>
      <c r="Z15" s="137">
        <v>272</v>
      </c>
      <c r="AA15" s="237">
        <v>273.2600000000001</v>
      </c>
      <c r="AB15" s="244">
        <f t="shared" si="4"/>
        <v>1082.0250000000001</v>
      </c>
      <c r="AC15" s="347">
        <v>269</v>
      </c>
      <c r="AD15" s="347">
        <v>237.39452571282504</v>
      </c>
      <c r="AE15" s="347"/>
      <c r="AF15" s="347"/>
      <c r="AG15" s="347"/>
    </row>
    <row r="16" spans="1:33">
      <c r="A16" s="65"/>
      <c r="B16" s="50" t="s">
        <v>318</v>
      </c>
      <c r="C16" s="88" t="s">
        <v>315</v>
      </c>
      <c r="D16" s="135">
        <v>375.8458646616541</v>
      </c>
      <c r="E16" s="135">
        <v>375.80075187969925</v>
      </c>
      <c r="F16" s="135">
        <v>375.82932330827066</v>
      </c>
      <c r="G16" s="135">
        <v>372.42481203007515</v>
      </c>
      <c r="H16" s="136">
        <f t="shared" si="0"/>
        <v>1499.9007518796991</v>
      </c>
      <c r="I16" s="137">
        <v>364.92149999999998</v>
      </c>
      <c r="J16" s="137">
        <v>364.51299999999998</v>
      </c>
      <c r="K16" s="137">
        <v>370.3556390977443</v>
      </c>
      <c r="L16" s="137">
        <v>368.22636090225569</v>
      </c>
      <c r="M16" s="136">
        <f t="shared" si="1"/>
        <v>1468.0165</v>
      </c>
      <c r="N16" s="137">
        <v>346.16399999999999</v>
      </c>
      <c r="O16" s="137">
        <v>364.34550000000002</v>
      </c>
      <c r="P16" s="137">
        <v>352.70974999999999</v>
      </c>
      <c r="Q16" s="137">
        <v>336.78225000000003</v>
      </c>
      <c r="R16" s="136">
        <f t="shared" si="2"/>
        <v>1400.0015000000001</v>
      </c>
      <c r="S16" s="137">
        <v>336.84210526315786</v>
      </c>
      <c r="T16" s="137">
        <v>328.29349999999999</v>
      </c>
      <c r="U16" s="137">
        <v>351.12781954887214</v>
      </c>
      <c r="V16" s="137">
        <v>337.73657518796995</v>
      </c>
      <c r="W16" s="136">
        <f t="shared" si="3"/>
        <v>1354</v>
      </c>
      <c r="X16" s="137">
        <v>311.43</v>
      </c>
      <c r="Y16" s="137">
        <v>281.37700000000001</v>
      </c>
      <c r="Z16" s="137">
        <v>258.35000000000002</v>
      </c>
      <c r="AA16" s="237">
        <v>262.39999999999998</v>
      </c>
      <c r="AB16" s="244">
        <f t="shared" si="4"/>
        <v>1113.557</v>
      </c>
      <c r="AC16" s="347">
        <v>223</v>
      </c>
      <c r="AD16" s="347">
        <v>194.15005600000001</v>
      </c>
      <c r="AE16" s="347"/>
      <c r="AF16" s="347"/>
      <c r="AG16" s="347"/>
    </row>
    <row r="17" spans="1:33">
      <c r="A17" s="65"/>
      <c r="B17" s="50" t="s">
        <v>319</v>
      </c>
      <c r="C17" s="88" t="s">
        <v>315</v>
      </c>
      <c r="D17" s="180">
        <v>374.04713533834587</v>
      </c>
      <c r="E17" s="180">
        <v>357.70624812030076</v>
      </c>
      <c r="F17" s="180">
        <v>364.11867669172932</v>
      </c>
      <c r="G17" s="180">
        <v>352.55318796992481</v>
      </c>
      <c r="H17" s="136">
        <f t="shared" si="0"/>
        <v>1448.4252481203007</v>
      </c>
      <c r="I17" s="137">
        <v>323.75772000000001</v>
      </c>
      <c r="J17" s="137">
        <v>311.60085000000004</v>
      </c>
      <c r="K17" s="137">
        <v>302.72736090225567</v>
      </c>
      <c r="L17" s="137">
        <v>297.19795409774434</v>
      </c>
      <c r="M17" s="136">
        <f t="shared" si="1"/>
        <v>1235.2838850000001</v>
      </c>
      <c r="N17" s="137">
        <v>270.48136499999998</v>
      </c>
      <c r="O17" s="137">
        <v>273.67824000000002</v>
      </c>
      <c r="P17" s="137">
        <v>266.68050749999998</v>
      </c>
      <c r="Q17" s="137">
        <v>265.89741750000007</v>
      </c>
      <c r="R17" s="136">
        <f t="shared" si="2"/>
        <v>1076.7375300000001</v>
      </c>
      <c r="S17" s="137">
        <v>250.16489473684209</v>
      </c>
      <c r="T17" s="137">
        <v>247.89138000000003</v>
      </c>
      <c r="U17" s="137">
        <v>256.8721804511278</v>
      </c>
      <c r="V17" s="137">
        <v>243.07154481203003</v>
      </c>
      <c r="W17" s="136">
        <f t="shared" si="3"/>
        <v>998</v>
      </c>
      <c r="X17" s="137">
        <v>227.88900000000001</v>
      </c>
      <c r="Y17" s="137">
        <v>216.63576</v>
      </c>
      <c r="Z17" s="137">
        <v>206</v>
      </c>
      <c r="AA17" s="237">
        <v>193.163635</v>
      </c>
      <c r="AB17" s="244">
        <f t="shared" si="4"/>
        <v>843.68839500000001</v>
      </c>
      <c r="AC17" s="347">
        <v>177</v>
      </c>
      <c r="AD17" s="347">
        <v>165.84642348</v>
      </c>
      <c r="AE17" s="347"/>
      <c r="AF17" s="347"/>
      <c r="AG17" s="347"/>
    </row>
    <row r="18" spans="1:33">
      <c r="B18" s="50" t="s">
        <v>320</v>
      </c>
      <c r="C18" s="88" t="s">
        <v>315</v>
      </c>
      <c r="D18" s="135">
        <v>4.5819999999999999</v>
      </c>
      <c r="E18" s="135">
        <v>4.2060000000000004</v>
      </c>
      <c r="F18" s="135">
        <v>4.0529999999999999</v>
      </c>
      <c r="G18" s="135">
        <v>5.7510000000000003</v>
      </c>
      <c r="H18" s="136">
        <f t="shared" si="0"/>
        <v>18.592000000000002</v>
      </c>
      <c r="I18" s="137">
        <v>5.9539999999999997</v>
      </c>
      <c r="J18" s="137">
        <v>4.3105000000000002</v>
      </c>
      <c r="K18" s="137">
        <v>5</v>
      </c>
      <c r="L18" s="137">
        <v>6.1840000000000002</v>
      </c>
      <c r="M18" s="136">
        <f t="shared" si="1"/>
        <v>21.448499999999999</v>
      </c>
      <c r="N18" s="137">
        <v>6.0960570000000001</v>
      </c>
      <c r="O18" s="137">
        <v>4.588743</v>
      </c>
      <c r="P18" s="137">
        <v>3.8254380000000001</v>
      </c>
      <c r="Q18" s="137">
        <v>6.1397250000000003</v>
      </c>
      <c r="R18" s="136">
        <f t="shared" si="2"/>
        <v>20.649963</v>
      </c>
      <c r="S18" s="137">
        <v>6.1970000000000001</v>
      </c>
      <c r="T18" s="137">
        <v>4.8735429999999944</v>
      </c>
      <c r="U18" s="137">
        <v>3</v>
      </c>
      <c r="V18" s="137">
        <v>4.9294570000000064</v>
      </c>
      <c r="W18" s="136">
        <f t="shared" si="3"/>
        <v>19</v>
      </c>
      <c r="X18" s="137">
        <v>5.0090000000000003</v>
      </c>
      <c r="Y18" s="137">
        <v>4.3390000000000004</v>
      </c>
      <c r="Z18" s="137">
        <v>3.1895150000000001</v>
      </c>
      <c r="AA18" s="237">
        <v>4.3764139999999996</v>
      </c>
      <c r="AB18" s="244">
        <f t="shared" si="4"/>
        <v>16.913929</v>
      </c>
      <c r="AC18" s="347">
        <v>5</v>
      </c>
      <c r="AD18" s="347">
        <v>3.4000000000000004</v>
      </c>
      <c r="AE18" s="347"/>
      <c r="AF18" s="347"/>
      <c r="AG18" s="347"/>
    </row>
    <row r="19" spans="1:33">
      <c r="B19" s="50" t="s">
        <v>321</v>
      </c>
      <c r="C19" s="88" t="s">
        <v>315</v>
      </c>
      <c r="D19" s="135">
        <v>767.51099999999997</v>
      </c>
      <c r="E19" s="135">
        <v>779.65099999999995</v>
      </c>
      <c r="F19" s="135">
        <v>793.64700000000005</v>
      </c>
      <c r="G19" s="135">
        <v>795.86500000000001</v>
      </c>
      <c r="H19" s="136">
        <f t="shared" si="0"/>
        <v>3136.674</v>
      </c>
      <c r="I19" s="137">
        <v>782.923</v>
      </c>
      <c r="J19" s="137">
        <v>781.0915</v>
      </c>
      <c r="K19" s="137">
        <v>793</v>
      </c>
      <c r="L19" s="137">
        <v>787.93650000000025</v>
      </c>
      <c r="M19" s="136">
        <f t="shared" si="1"/>
        <v>3144.9510000000005</v>
      </c>
      <c r="N19" s="137">
        <v>774.15750000000003</v>
      </c>
      <c r="O19" s="137">
        <v>792.2059999999999</v>
      </c>
      <c r="P19" s="137">
        <v>807.22800000000007</v>
      </c>
      <c r="Q19" s="137">
        <v>804.35199999999998</v>
      </c>
      <c r="R19" s="136">
        <f t="shared" si="2"/>
        <v>3177.9434999999999</v>
      </c>
      <c r="S19" s="137">
        <v>785.37</v>
      </c>
      <c r="T19" s="137">
        <v>794.351</v>
      </c>
      <c r="U19" s="137">
        <v>806</v>
      </c>
      <c r="V19" s="137">
        <v>801.279</v>
      </c>
      <c r="W19" s="136">
        <f t="shared" si="3"/>
        <v>3187</v>
      </c>
      <c r="X19" s="137">
        <v>782.84799999999996</v>
      </c>
      <c r="Y19" s="137">
        <v>795.82849999999996</v>
      </c>
      <c r="Z19" s="137">
        <v>816.22750000000008</v>
      </c>
      <c r="AA19" s="237">
        <v>809.44950000000017</v>
      </c>
      <c r="AB19" s="244">
        <f t="shared" si="4"/>
        <v>3204.3535000000002</v>
      </c>
      <c r="AC19" s="347">
        <v>790</v>
      </c>
      <c r="AD19" s="347">
        <v>736.40100000000007</v>
      </c>
      <c r="AE19" s="347"/>
      <c r="AF19" s="347"/>
      <c r="AG19" s="347"/>
    </row>
    <row r="20" spans="1:33">
      <c r="B20" s="50" t="s">
        <v>322</v>
      </c>
      <c r="C20" s="88" t="s">
        <v>315</v>
      </c>
      <c r="D20" s="135">
        <v>110.89100000000001</v>
      </c>
      <c r="E20" s="135">
        <v>108.544</v>
      </c>
      <c r="F20" s="135">
        <v>99.783000000000001</v>
      </c>
      <c r="G20" s="135">
        <v>81.436999999999998</v>
      </c>
      <c r="H20" s="136">
        <f t="shared" si="0"/>
        <v>400.65500000000003</v>
      </c>
      <c r="I20" s="137">
        <v>99.956500000000005</v>
      </c>
      <c r="J20" s="137">
        <v>95.736500000000007</v>
      </c>
      <c r="K20" s="137">
        <v>93</v>
      </c>
      <c r="L20" s="137">
        <v>91.996499999999997</v>
      </c>
      <c r="M20" s="136">
        <f t="shared" si="1"/>
        <v>380.68949999999995</v>
      </c>
      <c r="N20" s="137">
        <v>87.860500000000002</v>
      </c>
      <c r="O20" s="137">
        <v>87.463999999999999</v>
      </c>
      <c r="P20" s="137">
        <v>88.012</v>
      </c>
      <c r="Q20" s="137">
        <v>87.775999999999996</v>
      </c>
      <c r="R20" s="136">
        <f t="shared" si="2"/>
        <v>351.11250000000001</v>
      </c>
      <c r="S20" s="137">
        <v>70.236999999999995</v>
      </c>
      <c r="T20" s="137">
        <v>71.0535</v>
      </c>
      <c r="U20" s="137">
        <v>79</v>
      </c>
      <c r="V20" s="137">
        <v>75.709499999999991</v>
      </c>
      <c r="W20" s="136">
        <f t="shared" si="3"/>
        <v>296</v>
      </c>
      <c r="X20" s="137">
        <v>80.694999999999993</v>
      </c>
      <c r="Y20" s="137">
        <v>81.3035</v>
      </c>
      <c r="Z20" s="137">
        <v>80.072999999999993</v>
      </c>
      <c r="AA20" s="237">
        <v>78.045000000000002</v>
      </c>
      <c r="AB20" s="244">
        <f t="shared" si="4"/>
        <v>320.11649999999997</v>
      </c>
      <c r="AC20" s="347">
        <v>74.986500000000007</v>
      </c>
      <c r="AD20" s="347">
        <v>72.74799999999999</v>
      </c>
      <c r="AE20" s="347"/>
      <c r="AF20" s="347"/>
      <c r="AG20" s="347"/>
    </row>
    <row r="21" spans="1:33">
      <c r="B21" s="50" t="s">
        <v>323</v>
      </c>
      <c r="C21" s="88" t="s">
        <v>315</v>
      </c>
      <c r="D21" s="135">
        <v>60.847999999999999</v>
      </c>
      <c r="E21" s="135">
        <v>60.554000000000002</v>
      </c>
      <c r="F21" s="135">
        <v>60.604999999999997</v>
      </c>
      <c r="G21" s="135">
        <v>60.088000000000001</v>
      </c>
      <c r="H21" s="136">
        <f t="shared" si="0"/>
        <v>242.095</v>
      </c>
      <c r="I21" s="137">
        <v>55.296999999999997</v>
      </c>
      <c r="J21" s="137">
        <v>54.87700000000001</v>
      </c>
      <c r="K21" s="137">
        <v>65</v>
      </c>
      <c r="L21" s="137">
        <v>116.81300000000002</v>
      </c>
      <c r="M21" s="136">
        <f t="shared" si="1"/>
        <v>291.98700000000002</v>
      </c>
      <c r="N21" s="137">
        <v>105.22499999999999</v>
      </c>
      <c r="O21" s="137">
        <v>96.064999999999998</v>
      </c>
      <c r="P21" s="137">
        <v>94.248999999999995</v>
      </c>
      <c r="Q21" s="137">
        <v>91.356999999999999</v>
      </c>
      <c r="R21" s="136">
        <f t="shared" si="2"/>
        <v>386.89599999999996</v>
      </c>
      <c r="S21" s="137">
        <v>92.403999999999996</v>
      </c>
      <c r="T21" s="137">
        <v>94.102000000000004</v>
      </c>
      <c r="U21" s="137">
        <v>96</v>
      </c>
      <c r="V21" s="137">
        <v>93.494</v>
      </c>
      <c r="W21" s="136">
        <f t="shared" si="3"/>
        <v>376</v>
      </c>
      <c r="X21" s="137">
        <v>100.60899999999999</v>
      </c>
      <c r="Y21" s="137">
        <v>100.285</v>
      </c>
      <c r="Z21" s="137">
        <v>98.340999999999994</v>
      </c>
      <c r="AA21" s="237">
        <v>110.03299999999996</v>
      </c>
      <c r="AB21" s="244">
        <f t="shared" si="4"/>
        <v>409.26799999999997</v>
      </c>
      <c r="AC21" s="347">
        <v>107</v>
      </c>
      <c r="AD21" s="347">
        <v>101.905</v>
      </c>
      <c r="AE21" s="347"/>
      <c r="AF21" s="347"/>
      <c r="AG21" s="347"/>
    </row>
    <row r="22" spans="1:33" s="294" customFormat="1">
      <c r="B22" s="50" t="s">
        <v>324</v>
      </c>
      <c r="C22" s="88" t="s">
        <v>315</v>
      </c>
      <c r="D22" s="135"/>
      <c r="E22" s="135"/>
      <c r="F22" s="135"/>
      <c r="G22" s="135"/>
      <c r="H22" s="327">
        <f>SUM(D22:G22)</f>
        <v>0</v>
      </c>
      <c r="I22" s="327"/>
      <c r="J22" s="327"/>
      <c r="K22" s="327"/>
      <c r="L22" s="327"/>
      <c r="M22" s="327">
        <f>SUM(I22:L22)</f>
        <v>0</v>
      </c>
      <c r="N22" s="327"/>
      <c r="O22" s="327"/>
      <c r="P22" s="327"/>
      <c r="Q22" s="327"/>
      <c r="R22" s="327">
        <f>SUM(N22:Q22)</f>
        <v>0</v>
      </c>
      <c r="S22" s="327"/>
      <c r="T22" s="327"/>
      <c r="U22" s="327"/>
      <c r="V22" s="327"/>
      <c r="W22" s="327">
        <f>SUM(S22:V22)</f>
        <v>0</v>
      </c>
      <c r="X22" s="327"/>
      <c r="Y22" s="327"/>
      <c r="Z22" s="327"/>
      <c r="AA22" s="327"/>
      <c r="AB22" s="327">
        <f>SUM(X22:AA22)</f>
        <v>0</v>
      </c>
      <c r="AC22" s="347"/>
      <c r="AD22" s="347"/>
      <c r="AE22" s="347"/>
      <c r="AF22" s="347"/>
      <c r="AG22" s="347"/>
    </row>
    <row r="23" spans="1:33">
      <c r="B23" s="49"/>
      <c r="C23" s="89"/>
      <c r="D23" s="136"/>
      <c r="E23" s="136"/>
      <c r="F23" s="136"/>
      <c r="G23" s="136"/>
      <c r="H23" s="136"/>
      <c r="I23" s="137"/>
      <c r="J23" s="137"/>
      <c r="K23" s="137"/>
      <c r="L23" s="137"/>
      <c r="M23" s="136"/>
      <c r="N23" s="137"/>
      <c r="O23" s="137"/>
      <c r="P23" s="137"/>
      <c r="Q23" s="137"/>
      <c r="R23" s="136"/>
      <c r="S23" s="138"/>
      <c r="T23" s="181"/>
      <c r="U23" s="181"/>
      <c r="V23" s="137"/>
      <c r="W23" s="136"/>
      <c r="X23" s="137"/>
      <c r="Y23" s="137"/>
      <c r="Z23" s="137"/>
      <c r="AA23" s="137"/>
      <c r="AB23" s="137"/>
      <c r="AC23" s="325"/>
      <c r="AD23" s="347"/>
      <c r="AE23" s="347"/>
      <c r="AF23" s="347"/>
    </row>
    <row r="24" spans="1:33">
      <c r="B24" s="84" t="s">
        <v>325</v>
      </c>
      <c r="C24" s="90" t="s">
        <v>315</v>
      </c>
      <c r="D24" s="140">
        <f t="shared" ref="D24:G24" si="5">SUM(D13:D21)</f>
        <v>3982.7660000000001</v>
      </c>
      <c r="E24" s="140">
        <f t="shared" si="5"/>
        <v>4039.125</v>
      </c>
      <c r="F24" s="140">
        <f t="shared" si="5"/>
        <v>4084.5369999999998</v>
      </c>
      <c r="G24" s="140">
        <f t="shared" si="5"/>
        <v>4051.6590000000001</v>
      </c>
      <c r="H24" s="140">
        <f>SUM(H13:H22)</f>
        <v>16158.087</v>
      </c>
      <c r="I24" s="140">
        <f t="shared" ref="I24:AD24" si="6">SUM(I13:I22)</f>
        <v>3989.8812200000007</v>
      </c>
      <c r="J24" s="140">
        <f t="shared" si="6"/>
        <v>3972.7728499999998</v>
      </c>
      <c r="K24" s="140">
        <f t="shared" si="6"/>
        <v>4015.0829999999996</v>
      </c>
      <c r="L24" s="140">
        <f t="shared" si="6"/>
        <v>4024.3803150000012</v>
      </c>
      <c r="M24" s="140">
        <f t="shared" si="6"/>
        <v>16002.117385000001</v>
      </c>
      <c r="N24" s="140">
        <f t="shared" si="6"/>
        <v>3879.7704220000001</v>
      </c>
      <c r="O24" s="140">
        <f t="shared" si="6"/>
        <v>3962.6319829999998</v>
      </c>
      <c r="P24" s="140">
        <f t="shared" si="6"/>
        <v>3994.9816955000001</v>
      </c>
      <c r="Q24" s="140">
        <f t="shared" si="6"/>
        <v>3974.7848924999998</v>
      </c>
      <c r="R24" s="140">
        <f t="shared" si="6"/>
        <v>15812.168992999999</v>
      </c>
      <c r="S24" s="140">
        <f t="shared" si="6"/>
        <v>3853.9490000000001</v>
      </c>
      <c r="T24" s="140">
        <f t="shared" si="6"/>
        <v>3890.5669230000003</v>
      </c>
      <c r="U24" s="140">
        <f t="shared" si="6"/>
        <v>3990</v>
      </c>
      <c r="V24" s="140">
        <f t="shared" si="6"/>
        <v>3958.5840770000004</v>
      </c>
      <c r="W24" s="140">
        <f t="shared" si="6"/>
        <v>15693.1</v>
      </c>
      <c r="X24" s="140">
        <f t="shared" si="6"/>
        <v>3850.5610000000001</v>
      </c>
      <c r="Y24" s="140">
        <f t="shared" si="6"/>
        <v>3854.9167599999996</v>
      </c>
      <c r="Z24" s="140">
        <f t="shared" si="6"/>
        <v>3895.5670149999996</v>
      </c>
      <c r="AA24" s="140">
        <f t="shared" si="6"/>
        <v>3874.6155490000001</v>
      </c>
      <c r="AB24" s="140">
        <f t="shared" si="6"/>
        <v>15475.660324</v>
      </c>
      <c r="AC24" s="287">
        <f t="shared" si="6"/>
        <v>3744.4255000000003</v>
      </c>
      <c r="AD24" s="287">
        <f t="shared" si="6"/>
        <v>3512.4610051928257</v>
      </c>
      <c r="AE24" s="347"/>
      <c r="AF24" s="347"/>
    </row>
    <row r="25" spans="1:33">
      <c r="B25" s="49"/>
      <c r="C25" s="89"/>
      <c r="D25" s="49"/>
      <c r="E25" s="49"/>
      <c r="F25" s="49"/>
      <c r="G25" s="49"/>
      <c r="H25" s="134"/>
      <c r="I25" s="52"/>
      <c r="J25" s="52"/>
      <c r="K25" s="52"/>
      <c r="L25" s="52"/>
      <c r="M25" s="52"/>
      <c r="N25" s="52"/>
      <c r="O25" s="52"/>
      <c r="P25" s="52"/>
      <c r="Q25" s="52"/>
      <c r="R25" s="52"/>
      <c r="T25" s="65"/>
      <c r="U25" s="65"/>
      <c r="V25" s="52"/>
      <c r="W25" s="52"/>
      <c r="X25" s="52"/>
      <c r="Y25" s="52"/>
      <c r="Z25" s="52"/>
      <c r="AA25" s="52"/>
      <c r="AB25" s="52"/>
      <c r="AC25" s="307"/>
      <c r="AD25" s="347"/>
      <c r="AE25" s="347"/>
      <c r="AF25" s="347"/>
    </row>
    <row r="26" spans="1:33">
      <c r="B26" s="49" t="s">
        <v>326</v>
      </c>
      <c r="C26" s="89"/>
      <c r="D26" s="49"/>
      <c r="E26" s="49"/>
      <c r="F26" s="49"/>
      <c r="G26" s="49"/>
      <c r="H26" s="134"/>
      <c r="I26" s="52"/>
      <c r="J26" s="52"/>
      <c r="K26" s="52"/>
      <c r="L26" s="52"/>
      <c r="M26" s="52"/>
      <c r="N26" s="52"/>
      <c r="O26" s="52"/>
      <c r="P26" s="52"/>
      <c r="Q26" s="52"/>
      <c r="R26" s="52"/>
      <c r="T26" s="65"/>
      <c r="U26" s="65"/>
      <c r="V26" s="52"/>
      <c r="W26" s="52"/>
      <c r="X26" s="52"/>
      <c r="Y26" s="52"/>
      <c r="Z26" s="52"/>
      <c r="AA26" s="52"/>
      <c r="AB26" s="52"/>
      <c r="AC26" s="307"/>
      <c r="AD26" s="347"/>
      <c r="AE26" s="347"/>
      <c r="AF26" s="347"/>
    </row>
    <row r="27" spans="1:33">
      <c r="B27" s="46" t="s">
        <v>327</v>
      </c>
      <c r="C27" s="88" t="s">
        <v>315</v>
      </c>
      <c r="D27" s="99">
        <v>1418.6469999999999</v>
      </c>
      <c r="E27" s="99">
        <v>1394.4079999999999</v>
      </c>
      <c r="F27" s="99">
        <v>1244.0989999999999</v>
      </c>
      <c r="G27" s="99">
        <v>1374.364</v>
      </c>
      <c r="H27" s="141">
        <f>SUM(D27:G27)</f>
        <v>5431.518</v>
      </c>
      <c r="I27" s="142">
        <v>1474.1154000000001</v>
      </c>
      <c r="J27" s="142">
        <v>1403.4169999999999</v>
      </c>
      <c r="K27" s="142">
        <v>1131.6000000000001</v>
      </c>
      <c r="L27" s="142">
        <v>1501.9689999999994</v>
      </c>
      <c r="M27" s="141">
        <f>SUM(I27:L27)</f>
        <v>5511.1013999999996</v>
      </c>
      <c r="N27" s="142">
        <v>1460.0488</v>
      </c>
      <c r="O27" s="142">
        <v>1457.9690000000001</v>
      </c>
      <c r="P27" s="142">
        <v>1369.0436000000002</v>
      </c>
      <c r="Q27" s="142">
        <v>1452.2704000000001</v>
      </c>
      <c r="R27" s="141">
        <f>SUM(N27:Q27)</f>
        <v>5739.3318000000008</v>
      </c>
      <c r="S27" s="100">
        <v>1486.056</v>
      </c>
      <c r="T27" s="182">
        <v>1461.787</v>
      </c>
      <c r="U27" s="182">
        <v>1345</v>
      </c>
      <c r="V27" s="137">
        <v>1431.1570000000002</v>
      </c>
      <c r="W27" s="136">
        <f>SUM(S27:V27)</f>
        <v>5724</v>
      </c>
      <c r="X27" s="137">
        <v>1521.26</v>
      </c>
      <c r="Y27" s="137">
        <v>1470.7431999999999</v>
      </c>
      <c r="Z27" s="137">
        <v>1402</v>
      </c>
      <c r="AA27" s="237">
        <v>1564.2293999999999</v>
      </c>
      <c r="AB27" s="244">
        <f>SUM(X27:AA27)</f>
        <v>5958.2326000000003</v>
      </c>
      <c r="AC27" s="347">
        <v>1534.7049999999999</v>
      </c>
      <c r="AD27" s="347">
        <v>1317.6004171760401</v>
      </c>
      <c r="AE27" s="347"/>
      <c r="AF27" s="347"/>
      <c r="AG27" s="347"/>
    </row>
    <row r="28" spans="1:33">
      <c r="B28" s="46" t="s">
        <v>328</v>
      </c>
      <c r="C28" s="88" t="s">
        <v>315</v>
      </c>
      <c r="D28" s="99">
        <v>276.61700000000002</v>
      </c>
      <c r="E28" s="99">
        <v>259.86399999999998</v>
      </c>
      <c r="F28" s="99">
        <v>258.05500000000001</v>
      </c>
      <c r="G28" s="99">
        <v>285.04399999999998</v>
      </c>
      <c r="H28" s="141">
        <f>SUM(D28:G28)</f>
        <v>1079.58</v>
      </c>
      <c r="I28" s="142">
        <v>281.93539999999996</v>
      </c>
      <c r="J28" s="142">
        <v>203.11680000000001</v>
      </c>
      <c r="K28" s="142">
        <v>272.10000000000002</v>
      </c>
      <c r="L28" s="142">
        <v>289.49710000000005</v>
      </c>
      <c r="M28" s="141">
        <f>SUM(I28:L28)</f>
        <v>1046.6493</v>
      </c>
      <c r="N28" s="142">
        <v>289.11489999999998</v>
      </c>
      <c r="O28" s="142">
        <v>276.63390000000004</v>
      </c>
      <c r="P28" s="142">
        <v>274.66840000000002</v>
      </c>
      <c r="Q28" s="142">
        <v>284.28149999999999</v>
      </c>
      <c r="R28" s="141">
        <f>SUM(N28:Q28)</f>
        <v>1124.6987000000001</v>
      </c>
      <c r="S28" s="100">
        <v>284.696782546007</v>
      </c>
      <c r="T28" s="182">
        <v>280.43316117000006</v>
      </c>
      <c r="U28" s="182">
        <v>262</v>
      </c>
      <c r="V28" s="137">
        <v>267.87005628399288</v>
      </c>
      <c r="W28" s="136">
        <f>SUM(S28:V28)</f>
        <v>1095</v>
      </c>
      <c r="X28" s="137">
        <v>270.608</v>
      </c>
      <c r="Y28" s="137">
        <v>263.94630000000006</v>
      </c>
      <c r="Z28" s="137">
        <v>225.34023006000001</v>
      </c>
      <c r="AA28" s="237">
        <v>254.77930268999998</v>
      </c>
      <c r="AB28" s="244">
        <f>SUM(X28:AA28)</f>
        <v>1014.6738327500001</v>
      </c>
      <c r="AC28" s="347">
        <v>284.54517459879997</v>
      </c>
      <c r="AD28" s="347">
        <v>277.79807185919998</v>
      </c>
      <c r="AE28" s="347"/>
      <c r="AF28" s="347"/>
      <c r="AG28" s="347"/>
    </row>
    <row r="29" spans="1:33">
      <c r="B29" s="46" t="s">
        <v>8</v>
      </c>
      <c r="C29" s="88" t="s">
        <v>315</v>
      </c>
      <c r="D29" s="99">
        <v>0</v>
      </c>
      <c r="E29" s="99">
        <v>0</v>
      </c>
      <c r="F29" s="99">
        <v>0</v>
      </c>
      <c r="G29" s="99">
        <v>0</v>
      </c>
      <c r="H29" s="141">
        <f>SUM(D29:G29)</f>
        <v>0</v>
      </c>
      <c r="I29" s="99">
        <v>0</v>
      </c>
      <c r="J29" s="99">
        <v>0</v>
      </c>
      <c r="K29" s="99">
        <v>0</v>
      </c>
      <c r="L29" s="99">
        <v>79.221150652310939</v>
      </c>
      <c r="M29" s="141">
        <f>SUM(I29:L29)</f>
        <v>79.221150652310939</v>
      </c>
      <c r="N29" s="142">
        <v>132.28889042331932</v>
      </c>
      <c r="O29" s="142">
        <v>158.95504348739493</v>
      </c>
      <c r="P29" s="142">
        <v>189.15136936134499</v>
      </c>
      <c r="Q29" s="142">
        <v>205.56185096533619</v>
      </c>
      <c r="R29" s="141">
        <f>SUM(N29:Q29)</f>
        <v>685.95715423739534</v>
      </c>
      <c r="S29" s="100">
        <v>237.289863731092</v>
      </c>
      <c r="T29" s="182">
        <v>274</v>
      </c>
      <c r="U29" s="182">
        <v>276</v>
      </c>
      <c r="V29" s="137">
        <v>306.71013626890795</v>
      </c>
      <c r="W29" s="136">
        <f>SUM(S29:V29)</f>
        <v>1094</v>
      </c>
      <c r="X29" s="137">
        <v>296.601</v>
      </c>
      <c r="Y29" s="137">
        <v>175.64126681092438</v>
      </c>
      <c r="Z29" s="137">
        <v>365.95479108088239</v>
      </c>
      <c r="AA29" s="237">
        <v>331.20951000000002</v>
      </c>
      <c r="AB29" s="244">
        <f>SUM(X29:AA29)</f>
        <v>1169.4065678918068</v>
      </c>
      <c r="AC29" s="347">
        <v>364.92899999999997</v>
      </c>
      <c r="AD29" s="347">
        <v>308.15800000000002</v>
      </c>
      <c r="AE29" s="347"/>
      <c r="AF29" s="347"/>
      <c r="AG29" s="347"/>
    </row>
    <row r="30" spans="1:33">
      <c r="B30" s="49"/>
      <c r="C30" s="89"/>
      <c r="D30" s="143"/>
      <c r="E30" s="143"/>
      <c r="F30" s="143"/>
      <c r="G30" s="143"/>
      <c r="H30" s="141"/>
      <c r="I30" s="142"/>
      <c r="J30" s="142"/>
      <c r="K30" s="142"/>
      <c r="L30" s="142"/>
      <c r="M30" s="141"/>
      <c r="N30" s="142"/>
      <c r="O30" s="142"/>
      <c r="P30" s="142"/>
      <c r="Q30" s="142"/>
      <c r="R30" s="141"/>
      <c r="S30" s="144"/>
      <c r="T30" s="144"/>
      <c r="U30" s="144"/>
      <c r="V30" s="142"/>
      <c r="W30" s="141"/>
      <c r="X30" s="141"/>
      <c r="Y30" s="141"/>
      <c r="Z30" s="141"/>
      <c r="AA30" s="141"/>
      <c r="AB30" s="141"/>
      <c r="AC30" s="327"/>
      <c r="AD30" s="347"/>
    </row>
    <row r="31" spans="1:33">
      <c r="B31" s="84" t="s">
        <v>329</v>
      </c>
      <c r="C31" s="90" t="s">
        <v>315</v>
      </c>
      <c r="D31" s="145">
        <f t="shared" ref="D31:AD31" si="7">SUM(D27:D29)</f>
        <v>1695.2639999999999</v>
      </c>
      <c r="E31" s="145">
        <f t="shared" si="7"/>
        <v>1654.2719999999999</v>
      </c>
      <c r="F31" s="145">
        <f t="shared" si="7"/>
        <v>1502.154</v>
      </c>
      <c r="G31" s="145">
        <f t="shared" si="7"/>
        <v>1659.4079999999999</v>
      </c>
      <c r="H31" s="145">
        <f t="shared" si="7"/>
        <v>6511.098</v>
      </c>
      <c r="I31" s="145">
        <f t="shared" si="7"/>
        <v>1756.0508</v>
      </c>
      <c r="J31" s="145">
        <f t="shared" si="7"/>
        <v>1606.5337999999999</v>
      </c>
      <c r="K31" s="145">
        <f t="shared" si="7"/>
        <v>1403.7000000000003</v>
      </c>
      <c r="L31" s="145">
        <f t="shared" si="7"/>
        <v>1870.6872506523105</v>
      </c>
      <c r="M31" s="145">
        <f t="shared" si="7"/>
        <v>6636.9718506523104</v>
      </c>
      <c r="N31" s="145">
        <f t="shared" si="7"/>
        <v>1881.4525904233194</v>
      </c>
      <c r="O31" s="145">
        <f t="shared" si="7"/>
        <v>1893.5579434873951</v>
      </c>
      <c r="P31" s="145">
        <f t="shared" si="7"/>
        <v>1832.8633693613451</v>
      </c>
      <c r="Q31" s="145">
        <f t="shared" si="7"/>
        <v>1942.1137509653363</v>
      </c>
      <c r="R31" s="145">
        <f t="shared" si="7"/>
        <v>7549.9876542373959</v>
      </c>
      <c r="S31" s="145">
        <f t="shared" si="7"/>
        <v>2008.042646277099</v>
      </c>
      <c r="T31" s="145">
        <f t="shared" si="7"/>
        <v>2016.2201611700002</v>
      </c>
      <c r="U31" s="145">
        <f t="shared" si="7"/>
        <v>1883</v>
      </c>
      <c r="V31" s="145">
        <f t="shared" si="7"/>
        <v>2005.737192552901</v>
      </c>
      <c r="W31" s="145">
        <f t="shared" si="7"/>
        <v>7913</v>
      </c>
      <c r="X31" s="287">
        <f t="shared" si="7"/>
        <v>2088.4690000000001</v>
      </c>
      <c r="Y31" s="287">
        <f t="shared" si="7"/>
        <v>1910.3307668109244</v>
      </c>
      <c r="Z31" s="287">
        <f t="shared" si="7"/>
        <v>1993.2950211408825</v>
      </c>
      <c r="AA31" s="287">
        <f t="shared" si="7"/>
        <v>2150.2182126899997</v>
      </c>
      <c r="AB31" s="145">
        <f t="shared" si="7"/>
        <v>8142.3130006418069</v>
      </c>
      <c r="AC31" s="287">
        <f t="shared" si="7"/>
        <v>2184.1791745987998</v>
      </c>
      <c r="AD31" s="287">
        <f t="shared" si="7"/>
        <v>1903.5564890352402</v>
      </c>
    </row>
    <row r="32" spans="1:33">
      <c r="B32" s="49"/>
      <c r="C32" s="89"/>
      <c r="D32" s="143"/>
      <c r="E32" s="143"/>
      <c r="F32" s="143"/>
      <c r="G32" s="143"/>
      <c r="H32" s="141"/>
      <c r="I32" s="142"/>
      <c r="J32" s="142"/>
      <c r="K32" s="142"/>
      <c r="L32" s="142"/>
      <c r="M32" s="141"/>
      <c r="N32" s="142"/>
      <c r="O32" s="142"/>
      <c r="P32" s="142"/>
      <c r="Q32" s="142"/>
      <c r="R32" s="141"/>
      <c r="S32" s="144"/>
      <c r="T32" s="144"/>
      <c r="U32" s="144"/>
      <c r="V32" s="142"/>
      <c r="W32" s="141"/>
      <c r="X32" s="328"/>
      <c r="Y32" s="328"/>
      <c r="Z32" s="328"/>
      <c r="AA32" s="328"/>
      <c r="AB32" s="141"/>
      <c r="AC32" s="328"/>
      <c r="AD32" s="328"/>
    </row>
    <row r="33" spans="2:31" ht="13.5" thickBot="1">
      <c r="B33" s="53" t="s">
        <v>330</v>
      </c>
      <c r="C33" s="91" t="s">
        <v>315</v>
      </c>
      <c r="D33" s="146">
        <f t="shared" ref="D33:AD33" si="8">SUM(D24,D31)</f>
        <v>5678.03</v>
      </c>
      <c r="E33" s="146">
        <f t="shared" si="8"/>
        <v>5693.3969999999999</v>
      </c>
      <c r="F33" s="146">
        <f t="shared" si="8"/>
        <v>5586.6909999999998</v>
      </c>
      <c r="G33" s="146">
        <f t="shared" si="8"/>
        <v>5711.067</v>
      </c>
      <c r="H33" s="146">
        <f t="shared" si="8"/>
        <v>22669.184999999998</v>
      </c>
      <c r="I33" s="146">
        <f t="shared" si="8"/>
        <v>5745.9320200000002</v>
      </c>
      <c r="J33" s="146">
        <f t="shared" si="8"/>
        <v>5579.3066499999995</v>
      </c>
      <c r="K33" s="146">
        <f t="shared" si="8"/>
        <v>5418.7829999999994</v>
      </c>
      <c r="L33" s="146">
        <f t="shared" si="8"/>
        <v>5895.0675656523117</v>
      </c>
      <c r="M33" s="146">
        <f t="shared" si="8"/>
        <v>22639.089235652311</v>
      </c>
      <c r="N33" s="146">
        <f t="shared" si="8"/>
        <v>5761.2230124233192</v>
      </c>
      <c r="O33" s="146">
        <f t="shared" si="8"/>
        <v>5856.1899264873946</v>
      </c>
      <c r="P33" s="146">
        <f t="shared" si="8"/>
        <v>5827.8450648613452</v>
      </c>
      <c r="Q33" s="146">
        <f t="shared" si="8"/>
        <v>5916.8986434653361</v>
      </c>
      <c r="R33" s="146">
        <f t="shared" si="8"/>
        <v>23362.156647237396</v>
      </c>
      <c r="S33" s="146">
        <f t="shared" si="8"/>
        <v>5861.9916462770989</v>
      </c>
      <c r="T33" s="146">
        <f t="shared" si="8"/>
        <v>5906.7870841700005</v>
      </c>
      <c r="U33" s="146">
        <f t="shared" si="8"/>
        <v>5873</v>
      </c>
      <c r="V33" s="146">
        <f t="shared" si="8"/>
        <v>5964.3212695529019</v>
      </c>
      <c r="W33" s="146">
        <f t="shared" si="8"/>
        <v>23606.1</v>
      </c>
      <c r="X33" s="329">
        <f t="shared" si="8"/>
        <v>5939.0300000000007</v>
      </c>
      <c r="Y33" s="329">
        <f t="shared" si="8"/>
        <v>5765.2475268109238</v>
      </c>
      <c r="Z33" s="329">
        <f t="shared" si="8"/>
        <v>5888.8620361408821</v>
      </c>
      <c r="AA33" s="329">
        <f t="shared" si="8"/>
        <v>6024.8337616899998</v>
      </c>
      <c r="AB33" s="146">
        <f t="shared" si="8"/>
        <v>23617.973324641807</v>
      </c>
      <c r="AC33" s="329">
        <f t="shared" si="8"/>
        <v>5928.6046745988006</v>
      </c>
      <c r="AD33" s="329">
        <f t="shared" si="8"/>
        <v>5416.0174942280664</v>
      </c>
    </row>
    <row r="34" spans="2:31">
      <c r="B34" s="49"/>
      <c r="C34" s="89"/>
      <c r="D34" s="51"/>
      <c r="E34" s="51"/>
      <c r="F34" s="51"/>
      <c r="G34" s="51"/>
      <c r="H34" s="52"/>
      <c r="I34" s="51"/>
      <c r="J34" s="51"/>
      <c r="K34" s="51"/>
      <c r="L34" s="51"/>
      <c r="M34" s="52"/>
      <c r="N34" s="51"/>
      <c r="O34" s="51"/>
      <c r="P34" s="51"/>
      <c r="Q34" s="51"/>
      <c r="R34" s="52"/>
      <c r="S34" s="51"/>
      <c r="T34" s="51"/>
      <c r="U34" s="51"/>
      <c r="V34" s="51"/>
      <c r="W34" s="52"/>
      <c r="X34" s="52"/>
      <c r="Y34" s="52"/>
      <c r="Z34" s="52"/>
      <c r="AA34" s="52"/>
      <c r="AB34" s="52"/>
      <c r="AC34" s="307"/>
      <c r="AD34" s="307"/>
    </row>
    <row r="35" spans="2:31">
      <c r="B35" s="49"/>
      <c r="C35" s="89"/>
      <c r="D35" s="51"/>
      <c r="E35" s="51"/>
      <c r="F35" s="51"/>
      <c r="G35" s="51"/>
      <c r="H35" s="52"/>
      <c r="I35" s="51"/>
      <c r="J35" s="51"/>
      <c r="K35" s="51"/>
      <c r="L35" s="51"/>
      <c r="M35" s="52"/>
      <c r="N35" s="51"/>
      <c r="O35" s="51"/>
      <c r="P35" s="51"/>
      <c r="Q35" s="51"/>
      <c r="R35" s="52"/>
      <c r="S35" s="51"/>
      <c r="T35" s="51"/>
      <c r="U35" s="51"/>
      <c r="V35" s="51"/>
      <c r="W35" s="52"/>
      <c r="X35" s="52"/>
      <c r="Y35" s="52"/>
      <c r="Z35" s="52"/>
      <c r="AA35" s="52"/>
      <c r="AB35" s="52"/>
      <c r="AC35" s="307"/>
      <c r="AD35" s="307"/>
    </row>
    <row r="36" spans="2:31">
      <c r="B36" s="49"/>
      <c r="C36" s="89"/>
      <c r="D36" s="51"/>
      <c r="E36" s="51"/>
      <c r="F36" s="51"/>
      <c r="G36" s="51"/>
      <c r="H36" s="52"/>
      <c r="I36" s="51"/>
      <c r="J36" s="51"/>
      <c r="K36" s="51"/>
      <c r="L36" s="51"/>
      <c r="M36" s="52"/>
      <c r="N36" s="51"/>
      <c r="O36" s="51"/>
      <c r="P36" s="51"/>
      <c r="Q36" s="51"/>
      <c r="R36" s="52"/>
      <c r="S36" s="51"/>
      <c r="T36" s="51"/>
      <c r="U36" s="51"/>
      <c r="V36" s="51"/>
      <c r="W36" s="52"/>
      <c r="X36" s="52"/>
      <c r="Y36" s="52"/>
      <c r="Z36" s="52"/>
      <c r="AA36" s="52"/>
      <c r="AB36" s="52"/>
      <c r="AC36" s="307"/>
      <c r="AD36" s="307"/>
    </row>
    <row r="37" spans="2:31">
      <c r="B37" s="49"/>
      <c r="C37" s="89"/>
      <c r="D37" s="51"/>
      <c r="E37" s="51"/>
      <c r="F37" s="51"/>
      <c r="G37" s="51"/>
      <c r="H37" s="52"/>
      <c r="I37" s="51"/>
      <c r="J37" s="51"/>
      <c r="K37" s="51"/>
      <c r="L37" s="51"/>
      <c r="M37" s="52"/>
      <c r="N37" s="51"/>
      <c r="O37" s="51"/>
      <c r="P37" s="51"/>
      <c r="Q37" s="51"/>
      <c r="R37" s="52"/>
      <c r="S37" s="51"/>
      <c r="T37" s="51"/>
      <c r="U37" s="51"/>
      <c r="V37" s="51"/>
      <c r="W37" s="52"/>
      <c r="X37" s="52"/>
      <c r="Y37" s="52"/>
      <c r="Z37" s="52"/>
      <c r="AA37" s="52"/>
      <c r="AB37" s="52"/>
      <c r="AC37" s="307"/>
      <c r="AD37" s="307"/>
    </row>
    <row r="38" spans="2:31">
      <c r="B38" s="45" t="s">
        <v>312</v>
      </c>
      <c r="C38" s="87"/>
      <c r="D38" s="318" t="s">
        <v>82</v>
      </c>
      <c r="E38" s="318" t="s">
        <v>83</v>
      </c>
      <c r="F38" s="318" t="s">
        <v>84</v>
      </c>
      <c r="G38" s="318" t="s">
        <v>85</v>
      </c>
      <c r="H38" s="83">
        <v>2015</v>
      </c>
      <c r="I38" s="318" t="s">
        <v>86</v>
      </c>
      <c r="J38" s="318" t="s">
        <v>87</v>
      </c>
      <c r="K38" s="318" t="s">
        <v>88</v>
      </c>
      <c r="L38" s="318" t="s">
        <v>89</v>
      </c>
      <c r="M38" s="83">
        <v>2016</v>
      </c>
      <c r="N38" s="318" t="s">
        <v>90</v>
      </c>
      <c r="O38" s="318" t="s">
        <v>91</v>
      </c>
      <c r="P38" s="318" t="s">
        <v>92</v>
      </c>
      <c r="Q38" s="318" t="s">
        <v>93</v>
      </c>
      <c r="R38" s="83">
        <v>2017</v>
      </c>
      <c r="S38" s="318" t="s">
        <v>94</v>
      </c>
      <c r="T38" s="318" t="s">
        <v>95</v>
      </c>
      <c r="U38" s="318" t="s">
        <v>96</v>
      </c>
      <c r="V38" s="318" t="s">
        <v>97</v>
      </c>
      <c r="W38" s="83">
        <v>2018</v>
      </c>
      <c r="X38" s="318" t="s">
        <v>98</v>
      </c>
      <c r="Y38" s="318" t="s">
        <v>99</v>
      </c>
      <c r="Z38" s="318" t="s">
        <v>100</v>
      </c>
      <c r="AA38" s="318" t="s">
        <v>101</v>
      </c>
      <c r="AB38" s="83">
        <v>2019</v>
      </c>
      <c r="AC38" s="318" t="s">
        <v>26</v>
      </c>
      <c r="AD38" s="318" t="s">
        <v>27</v>
      </c>
    </row>
    <row r="39" spans="2:31">
      <c r="B39" s="46"/>
      <c r="C39" s="88"/>
      <c r="D39" s="46"/>
      <c r="E39" s="46"/>
      <c r="F39" s="46"/>
      <c r="G39" s="46"/>
      <c r="H39" s="48"/>
      <c r="I39" s="47"/>
      <c r="J39" s="47"/>
      <c r="K39" s="47"/>
      <c r="L39" s="47"/>
      <c r="M39" s="48"/>
      <c r="N39" s="47"/>
      <c r="O39" s="47"/>
      <c r="P39" s="47"/>
      <c r="Q39" s="47"/>
      <c r="R39" s="48"/>
      <c r="V39" s="47"/>
      <c r="W39" s="48"/>
      <c r="X39" s="48"/>
      <c r="Y39" s="48"/>
      <c r="Z39" s="48"/>
      <c r="AA39" s="48"/>
      <c r="AB39" s="48"/>
      <c r="AC39" s="306"/>
      <c r="AD39" s="306"/>
    </row>
    <row r="40" spans="2:31">
      <c r="B40" s="49" t="s">
        <v>313</v>
      </c>
      <c r="C40" s="89"/>
      <c r="D40" s="49"/>
      <c r="E40" s="49"/>
      <c r="F40" s="49"/>
      <c r="G40" s="49"/>
      <c r="H40" s="48"/>
      <c r="I40" s="48"/>
      <c r="J40" s="48"/>
      <c r="K40" s="48"/>
      <c r="L40" s="48"/>
      <c r="M40" s="48"/>
      <c r="N40" s="48"/>
      <c r="O40" s="48"/>
      <c r="P40" s="48"/>
      <c r="Q40" s="48"/>
      <c r="R40" s="48"/>
      <c r="V40" s="48"/>
      <c r="W40" s="48"/>
      <c r="X40" s="48"/>
      <c r="Y40" s="48"/>
      <c r="Z40" s="48"/>
      <c r="AA40" s="48"/>
      <c r="AB40" s="48"/>
      <c r="AC40" s="306"/>
      <c r="AD40" s="306"/>
    </row>
    <row r="41" spans="2:31" s="10" customFormat="1">
      <c r="B41" s="50" t="s">
        <v>314</v>
      </c>
      <c r="C41" s="88" t="s">
        <v>331</v>
      </c>
      <c r="D41" s="148">
        <v>10192.922399999999</v>
      </c>
      <c r="E41" s="148">
        <v>10526.319199999998</v>
      </c>
      <c r="F41" s="148">
        <v>10609.987599999999</v>
      </c>
      <c r="G41" s="148">
        <v>10619.267199999998</v>
      </c>
      <c r="H41" s="141">
        <f t="shared" ref="H41:H49" si="9">SUM(D41:G41)</f>
        <v>41948.496399999989</v>
      </c>
      <c r="I41" s="142">
        <v>10560.3292</v>
      </c>
      <c r="J41" s="142">
        <v>10599.7276</v>
      </c>
      <c r="K41" s="142">
        <v>10670.4</v>
      </c>
      <c r="L41" s="142">
        <v>10457.379600000002</v>
      </c>
      <c r="M41" s="141">
        <f t="shared" ref="M41:M49" si="10">SUM(I41:L41)</f>
        <v>42287.8364</v>
      </c>
      <c r="N41" s="142">
        <v>10162.8112</v>
      </c>
      <c r="O41" s="142">
        <v>10414.1204</v>
      </c>
      <c r="P41" s="142">
        <v>10572.899600000001</v>
      </c>
      <c r="Q41" s="142">
        <v>10560.8992</v>
      </c>
      <c r="R41" s="141">
        <f>SUM(N41:Q41)</f>
        <v>41710.7304</v>
      </c>
      <c r="S41" s="142">
        <v>10276.955599999999</v>
      </c>
      <c r="T41" s="142">
        <v>10452.363599999999</v>
      </c>
      <c r="U41" s="142">
        <v>10488</v>
      </c>
      <c r="V41" s="142">
        <v>10488.440800000006</v>
      </c>
      <c r="W41" s="136">
        <f t="shared" ref="W41:W49" si="11">SUM(S41:V41)</f>
        <v>41705.760000000002</v>
      </c>
      <c r="X41" s="137">
        <v>9833.2121100000004</v>
      </c>
      <c r="Y41" s="137">
        <v>10056.17085</v>
      </c>
      <c r="Z41" s="137">
        <v>10312.835850000001</v>
      </c>
      <c r="AA41" s="238">
        <v>10184.814240000002</v>
      </c>
      <c r="AB41" s="245">
        <f>SUM(X41:AA41)</f>
        <v>40387.033050000005</v>
      </c>
      <c r="AC41" s="348">
        <v>10103.483970000001</v>
      </c>
      <c r="AD41" s="348">
        <v>9751.4552700000004</v>
      </c>
      <c r="AE41" s="383"/>
    </row>
    <row r="42" spans="2:31" s="10" customFormat="1">
      <c r="B42" s="50" t="s">
        <v>316</v>
      </c>
      <c r="C42" s="88" t="s">
        <v>331</v>
      </c>
      <c r="D42" s="148">
        <v>5182.3715999999995</v>
      </c>
      <c r="E42" s="148">
        <v>5340.6795999999995</v>
      </c>
      <c r="F42" s="148">
        <v>5465.3955999999998</v>
      </c>
      <c r="G42" s="148">
        <v>5466.6571999999996</v>
      </c>
      <c r="H42" s="141">
        <f t="shared" si="9"/>
        <v>21455.103999999999</v>
      </c>
      <c r="I42" s="142">
        <v>5335.9295999999995</v>
      </c>
      <c r="J42" s="142">
        <v>5358.7523999999994</v>
      </c>
      <c r="K42" s="142">
        <v>5434</v>
      </c>
      <c r="L42" s="142">
        <v>5394.5787999999984</v>
      </c>
      <c r="M42" s="141">
        <f t="shared" si="10"/>
        <v>21523.260799999996</v>
      </c>
      <c r="N42" s="142">
        <v>5253.2491999999993</v>
      </c>
      <c r="O42" s="142">
        <v>5377.6916000000001</v>
      </c>
      <c r="P42" s="142">
        <v>5457.3243999999995</v>
      </c>
      <c r="Q42" s="142">
        <v>5495.8487999999998</v>
      </c>
      <c r="R42" s="141">
        <f t="shared" ref="R42:R49" si="12">SUM(N42:Q42)</f>
        <v>21584.114000000001</v>
      </c>
      <c r="S42" s="142">
        <v>5284.6904000000004</v>
      </c>
      <c r="T42" s="142">
        <v>5349.0167999999994</v>
      </c>
      <c r="U42" s="142">
        <v>5662</v>
      </c>
      <c r="V42" s="142">
        <v>5702.4927999999982</v>
      </c>
      <c r="W42" s="136">
        <f t="shared" si="11"/>
        <v>21998.199999999997</v>
      </c>
      <c r="X42" s="137">
        <v>5198.2899099999995</v>
      </c>
      <c r="Y42" s="137">
        <v>5194.2623299999996</v>
      </c>
      <c r="Z42" s="137">
        <v>5343.3845699999993</v>
      </c>
      <c r="AA42" s="238">
        <v>5344.9040000000005</v>
      </c>
      <c r="AB42" s="245">
        <f t="shared" ref="AB42:AB49" si="13">SUM(X42:AA42)</f>
        <v>21080.840810000002</v>
      </c>
      <c r="AC42" s="348">
        <v>5096.2699999999995</v>
      </c>
      <c r="AD42" s="348">
        <v>4739.0730899999999</v>
      </c>
      <c r="AE42" s="383"/>
    </row>
    <row r="43" spans="2:31" s="10" customFormat="1">
      <c r="B43" s="50" t="s">
        <v>317</v>
      </c>
      <c r="C43" s="88" t="s">
        <v>331</v>
      </c>
      <c r="D43" s="148">
        <v>2021.4176</v>
      </c>
      <c r="E43" s="148">
        <v>2013.2399999999998</v>
      </c>
      <c r="F43" s="148">
        <v>2062.0244000000002</v>
      </c>
      <c r="G43" s="148">
        <v>2028.9795999999999</v>
      </c>
      <c r="H43" s="141">
        <f t="shared" si="9"/>
        <v>8125.6615999999995</v>
      </c>
      <c r="I43" s="142">
        <v>2017.4846</v>
      </c>
      <c r="J43" s="142">
        <v>1982.4105999999999</v>
      </c>
      <c r="K43" s="142">
        <v>2029.1999999999998</v>
      </c>
      <c r="L43" s="142">
        <v>2053.8392000000013</v>
      </c>
      <c r="M43" s="141">
        <f t="shared" si="10"/>
        <v>8082.934400000001</v>
      </c>
      <c r="N43" s="142">
        <v>1986.3132000000001</v>
      </c>
      <c r="O43" s="142">
        <v>2024.7501999999993</v>
      </c>
      <c r="P43" s="142">
        <v>2075.0812000000001</v>
      </c>
      <c r="Q43" s="142">
        <v>2050.1037999999999</v>
      </c>
      <c r="R43" s="141">
        <f t="shared" si="12"/>
        <v>8136.2483999999995</v>
      </c>
      <c r="S43" s="142">
        <v>2015.1324</v>
      </c>
      <c r="T43" s="142">
        <v>2058.6347999999998</v>
      </c>
      <c r="U43" s="142">
        <v>2074.7999999999997</v>
      </c>
      <c r="V43" s="142">
        <v>2067.0328000000004</v>
      </c>
      <c r="W43" s="136">
        <f t="shared" si="11"/>
        <v>8215.6</v>
      </c>
      <c r="X43" s="137">
        <v>1783.4998799999998</v>
      </c>
      <c r="Y43" s="137">
        <v>1802.09032</v>
      </c>
      <c r="Z43" s="137">
        <v>1816.96</v>
      </c>
      <c r="AA43" s="238">
        <v>1825.3768000000007</v>
      </c>
      <c r="AB43" s="245">
        <f t="shared" si="13"/>
        <v>7227.9270000000006</v>
      </c>
      <c r="AC43" s="348">
        <v>1796.9199999999998</v>
      </c>
      <c r="AD43" s="348">
        <v>1585.7954317616711</v>
      </c>
      <c r="AE43" s="383"/>
    </row>
    <row r="44" spans="2:31" s="10" customFormat="1">
      <c r="B44" s="50" t="s">
        <v>318</v>
      </c>
      <c r="C44" s="88" t="s">
        <v>331</v>
      </c>
      <c r="D44" s="148">
        <v>2856.4285714285711</v>
      </c>
      <c r="E44" s="148">
        <v>2856.0857142857139</v>
      </c>
      <c r="F44" s="148">
        <v>2856.3028571428567</v>
      </c>
      <c r="G44" s="148">
        <v>2830.4285714285711</v>
      </c>
      <c r="H44" s="141">
        <f t="shared" si="9"/>
        <v>11399.245714285713</v>
      </c>
      <c r="I44" s="148">
        <v>2773.4033999999997</v>
      </c>
      <c r="J44" s="148">
        <v>2770.2987999999996</v>
      </c>
      <c r="K44" s="148">
        <v>2814.7028571428564</v>
      </c>
      <c r="L44" s="148">
        <v>2798.5203428571431</v>
      </c>
      <c r="M44" s="141">
        <f t="shared" si="10"/>
        <v>11156.9254</v>
      </c>
      <c r="N44" s="148">
        <v>2630.8463999999999</v>
      </c>
      <c r="O44" s="148">
        <v>2769.0257999999999</v>
      </c>
      <c r="P44" s="148">
        <v>2680.5940999999998</v>
      </c>
      <c r="Q44" s="148">
        <v>2559.5451000000003</v>
      </c>
      <c r="R44" s="141">
        <f t="shared" si="12"/>
        <v>10640.011399999999</v>
      </c>
      <c r="S44" s="142">
        <v>2559.9999999999995</v>
      </c>
      <c r="T44" s="142">
        <v>2495.0306</v>
      </c>
      <c r="U44" s="142">
        <v>2668.571428571428</v>
      </c>
      <c r="V44" s="142">
        <v>2566.7979714285716</v>
      </c>
      <c r="W44" s="136">
        <f t="shared" si="11"/>
        <v>10290.4</v>
      </c>
      <c r="X44" s="137">
        <v>2299.6925489999999</v>
      </c>
      <c r="Y44" s="137">
        <v>2077.7721811000001</v>
      </c>
      <c r="Z44" s="137">
        <v>1907.733905</v>
      </c>
      <c r="AA44" s="238">
        <v>1937.6403199999997</v>
      </c>
      <c r="AB44" s="245">
        <f t="shared" si="13"/>
        <v>8222.8389551</v>
      </c>
      <c r="AC44" s="348">
        <v>1646.6988999999999</v>
      </c>
      <c r="AD44" s="348">
        <v>1433.6622585207999</v>
      </c>
      <c r="AE44" s="383"/>
    </row>
    <row r="45" spans="2:31" s="10" customFormat="1">
      <c r="B45" s="50" t="s">
        <v>319</v>
      </c>
      <c r="C45" s="88" t="s">
        <v>331</v>
      </c>
      <c r="D45" s="148">
        <v>2842.7582285714284</v>
      </c>
      <c r="E45" s="148">
        <v>2718.5674857142858</v>
      </c>
      <c r="F45" s="148">
        <v>2767.3019428571429</v>
      </c>
      <c r="G45" s="148">
        <v>2679.4042285714286</v>
      </c>
      <c r="H45" s="141">
        <f t="shared" si="9"/>
        <v>11008.031885714285</v>
      </c>
      <c r="I45" s="148">
        <v>2460.5586720000001</v>
      </c>
      <c r="J45" s="148">
        <v>2368.1664600000004</v>
      </c>
      <c r="K45" s="148">
        <v>2300.7279428571428</v>
      </c>
      <c r="L45" s="148">
        <v>2258.7044511428571</v>
      </c>
      <c r="M45" s="141">
        <f t="shared" si="10"/>
        <v>9388.1575260000009</v>
      </c>
      <c r="N45" s="148">
        <v>2055.6583739999996</v>
      </c>
      <c r="O45" s="148">
        <v>2079.954624</v>
      </c>
      <c r="P45" s="148">
        <v>2026.7718569999997</v>
      </c>
      <c r="Q45" s="148">
        <v>2020.8203730000005</v>
      </c>
      <c r="R45" s="141">
        <f t="shared" si="12"/>
        <v>8183.2052279999998</v>
      </c>
      <c r="S45" s="142">
        <v>1901.2531999999999</v>
      </c>
      <c r="T45" s="142">
        <v>1883.9744880000001</v>
      </c>
      <c r="U45" s="142">
        <v>1952.2285714285713</v>
      </c>
      <c r="V45" s="142">
        <v>1847.343740571428</v>
      </c>
      <c r="W45" s="136">
        <f t="shared" si="11"/>
        <v>7584.7999999999993</v>
      </c>
      <c r="X45" s="137">
        <v>1765.2281940000003</v>
      </c>
      <c r="Y45" s="137">
        <v>1678.0605969600001</v>
      </c>
      <c r="Z45" s="137">
        <v>1595.6760000000002</v>
      </c>
      <c r="AA45" s="238">
        <v>1496.2455167100002</v>
      </c>
      <c r="AB45" s="245">
        <f t="shared" si="13"/>
        <v>6535.2103076700005</v>
      </c>
      <c r="AC45" s="348">
        <v>1371.0420000000001</v>
      </c>
      <c r="AD45" s="348">
        <v>1284.6463962760802</v>
      </c>
      <c r="AE45" s="383"/>
    </row>
    <row r="46" spans="2:31">
      <c r="B46" s="50" t="s">
        <v>320</v>
      </c>
      <c r="C46" s="88" t="s">
        <v>331</v>
      </c>
      <c r="D46" s="147">
        <v>34.8232</v>
      </c>
      <c r="E46" s="147">
        <v>31.965600000000002</v>
      </c>
      <c r="F46" s="147">
        <v>30.802799999999998</v>
      </c>
      <c r="G46" s="147">
        <v>43.707599999999999</v>
      </c>
      <c r="H46" s="141">
        <f t="shared" si="9"/>
        <v>141.29919999999998</v>
      </c>
      <c r="I46" s="142">
        <v>45.250399999999999</v>
      </c>
      <c r="J46" s="142">
        <v>32.759799999999998</v>
      </c>
      <c r="K46" s="142">
        <v>38</v>
      </c>
      <c r="L46" s="142">
        <v>46.998399999999997</v>
      </c>
      <c r="M46" s="141">
        <f t="shared" si="10"/>
        <v>163.0086</v>
      </c>
      <c r="N46" s="142">
        <v>46.330033199999995</v>
      </c>
      <c r="O46" s="142">
        <v>34.874446800000001</v>
      </c>
      <c r="P46" s="142">
        <v>29.073328799999999</v>
      </c>
      <c r="Q46" s="142">
        <v>46.661909999999999</v>
      </c>
      <c r="R46" s="141">
        <f t="shared" si="12"/>
        <v>156.93971879999998</v>
      </c>
      <c r="S46" s="142">
        <v>47.097200000000001</v>
      </c>
      <c r="T46" s="142">
        <v>37.038926799999956</v>
      </c>
      <c r="U46" s="142">
        <v>22.799999999999997</v>
      </c>
      <c r="V46" s="142">
        <v>37.463873200000045</v>
      </c>
      <c r="W46" s="136">
        <f t="shared" si="11"/>
        <v>144.4</v>
      </c>
      <c r="X46" s="137">
        <v>38.068400000000004</v>
      </c>
      <c r="Y46" s="137">
        <v>32.976399999999998</v>
      </c>
      <c r="Z46" s="137">
        <v>24.240313999999998</v>
      </c>
      <c r="AA46" s="237">
        <v>33.260746399999995</v>
      </c>
      <c r="AB46" s="245">
        <f t="shared" si="13"/>
        <v>128.54586040000001</v>
      </c>
      <c r="AC46" s="348">
        <v>38</v>
      </c>
      <c r="AD46" s="348">
        <v>25.84</v>
      </c>
      <c r="AE46" s="383"/>
    </row>
    <row r="47" spans="2:31">
      <c r="B47" s="50" t="s">
        <v>321</v>
      </c>
      <c r="C47" s="88" t="s">
        <v>331</v>
      </c>
      <c r="D47" s="147">
        <v>5833.0835999999999</v>
      </c>
      <c r="E47" s="147">
        <v>5925.3475999999991</v>
      </c>
      <c r="F47" s="147">
        <v>6031.7172</v>
      </c>
      <c r="G47" s="147">
        <v>6048.5739999999996</v>
      </c>
      <c r="H47" s="141">
        <f t="shared" si="9"/>
        <v>23838.722399999999</v>
      </c>
      <c r="I47" s="142">
        <v>5950.2147999999997</v>
      </c>
      <c r="J47" s="142">
        <v>5936.2954</v>
      </c>
      <c r="K47" s="142">
        <v>6026.7999999999993</v>
      </c>
      <c r="L47" s="142">
        <v>5988.3174000000017</v>
      </c>
      <c r="M47" s="141">
        <f t="shared" si="10"/>
        <v>23901.6276</v>
      </c>
      <c r="N47" s="142">
        <v>5883.5969999999998</v>
      </c>
      <c r="O47" s="142">
        <v>6020.7655999999988</v>
      </c>
      <c r="P47" s="142">
        <v>6134.9328000000005</v>
      </c>
      <c r="Q47" s="142">
        <v>6113.0751999999993</v>
      </c>
      <c r="R47" s="141">
        <f t="shared" si="12"/>
        <v>24152.370599999998</v>
      </c>
      <c r="S47" s="142">
        <v>5968.8119999999999</v>
      </c>
      <c r="T47" s="142">
        <v>6037.0675999999994</v>
      </c>
      <c r="U47" s="142">
        <v>6125.5999999999995</v>
      </c>
      <c r="V47" s="142">
        <v>6089.7203999999992</v>
      </c>
      <c r="W47" s="136">
        <f t="shared" si="11"/>
        <v>24221.199999999997</v>
      </c>
      <c r="X47" s="137">
        <v>5659.9910399999999</v>
      </c>
      <c r="Y47" s="137">
        <v>5753.8400549999997</v>
      </c>
      <c r="Z47" s="137">
        <v>5901.3248250000006</v>
      </c>
      <c r="AA47" s="237">
        <v>5852.3198850000017</v>
      </c>
      <c r="AB47" s="245">
        <f t="shared" si="13"/>
        <v>23167.475805000002</v>
      </c>
      <c r="AC47" s="348">
        <v>5711.7000000000007</v>
      </c>
      <c r="AD47" s="348">
        <v>5324.1792300000006</v>
      </c>
      <c r="AE47" s="383"/>
    </row>
    <row r="48" spans="2:31">
      <c r="B48" s="50" t="s">
        <v>322</v>
      </c>
      <c r="C48" s="88" t="s">
        <v>331</v>
      </c>
      <c r="D48" s="147">
        <v>842.77160000000003</v>
      </c>
      <c r="E48" s="147">
        <v>824.93439999999998</v>
      </c>
      <c r="F48" s="147">
        <v>758.35079999999994</v>
      </c>
      <c r="G48" s="147">
        <v>618.9212</v>
      </c>
      <c r="H48" s="141">
        <f t="shared" si="9"/>
        <v>3044.9780000000001</v>
      </c>
      <c r="I48" s="142">
        <v>759.6694</v>
      </c>
      <c r="J48" s="142">
        <v>727.59739999999999</v>
      </c>
      <c r="K48" s="142">
        <v>706.8</v>
      </c>
      <c r="L48" s="142">
        <v>699.1733999999999</v>
      </c>
      <c r="M48" s="141">
        <f t="shared" si="10"/>
        <v>2893.2401999999993</v>
      </c>
      <c r="N48" s="142">
        <v>667.73979999999995</v>
      </c>
      <c r="O48" s="142">
        <v>664.72640000000001</v>
      </c>
      <c r="P48" s="142">
        <v>668.89120000000003</v>
      </c>
      <c r="Q48" s="142">
        <v>667.09759999999994</v>
      </c>
      <c r="R48" s="141">
        <f t="shared" si="12"/>
        <v>2668.4549999999999</v>
      </c>
      <c r="S48" s="142">
        <v>533.80119999999988</v>
      </c>
      <c r="T48" s="142">
        <v>540.00659999999993</v>
      </c>
      <c r="U48" s="142">
        <v>600.4</v>
      </c>
      <c r="V48" s="142">
        <v>575.39219999999989</v>
      </c>
      <c r="W48" s="136">
        <f t="shared" si="11"/>
        <v>2249.5999999999995</v>
      </c>
      <c r="X48" s="137">
        <v>605.21249999999998</v>
      </c>
      <c r="Y48" s="137">
        <v>609.77625</v>
      </c>
      <c r="Z48" s="137">
        <v>600.5474999999999</v>
      </c>
      <c r="AA48" s="237">
        <v>585.33749999999998</v>
      </c>
      <c r="AB48" s="245">
        <f t="shared" si="13"/>
        <v>2400.8737499999997</v>
      </c>
      <c r="AC48" s="348">
        <v>562.39875000000006</v>
      </c>
      <c r="AD48" s="348">
        <v>545.6099999999999</v>
      </c>
      <c r="AE48" s="383"/>
    </row>
    <row r="49" spans="2:31">
      <c r="B49" s="50" t="s">
        <v>323</v>
      </c>
      <c r="C49" s="88" t="s">
        <v>331</v>
      </c>
      <c r="D49" s="147">
        <v>462.44479999999999</v>
      </c>
      <c r="E49" s="147">
        <v>460.21039999999999</v>
      </c>
      <c r="F49" s="147">
        <v>460.59799999999996</v>
      </c>
      <c r="G49" s="147">
        <v>456.66879999999998</v>
      </c>
      <c r="H49" s="141">
        <f t="shared" si="9"/>
        <v>1839.9219999999998</v>
      </c>
      <c r="I49" s="142">
        <v>420.25719999999995</v>
      </c>
      <c r="J49" s="142">
        <v>417.06520000000006</v>
      </c>
      <c r="K49" s="142">
        <v>494</v>
      </c>
      <c r="L49" s="142">
        <v>887.77880000000005</v>
      </c>
      <c r="M49" s="141">
        <f t="shared" si="10"/>
        <v>2219.1012000000001</v>
      </c>
      <c r="N49" s="142">
        <v>799.70999999999992</v>
      </c>
      <c r="O49" s="142">
        <v>730.09399999999994</v>
      </c>
      <c r="P49" s="142">
        <v>716.29239999999993</v>
      </c>
      <c r="Q49" s="142">
        <v>694.31319999999994</v>
      </c>
      <c r="R49" s="141">
        <f t="shared" si="12"/>
        <v>2940.4096</v>
      </c>
      <c r="S49" s="142">
        <v>702.2704</v>
      </c>
      <c r="T49" s="142">
        <v>715.17520000000002</v>
      </c>
      <c r="U49" s="142">
        <v>729.59999999999991</v>
      </c>
      <c r="V49" s="142">
        <v>710.55439999999999</v>
      </c>
      <c r="W49" s="136">
        <f t="shared" si="11"/>
        <v>2857.6</v>
      </c>
      <c r="X49" s="137">
        <v>725.0890629999999</v>
      </c>
      <c r="Y49" s="137">
        <v>722.75399499999992</v>
      </c>
      <c r="Z49" s="137">
        <v>708.74358699999993</v>
      </c>
      <c r="AA49" s="237">
        <v>793.00783099999967</v>
      </c>
      <c r="AB49" s="245">
        <f t="shared" si="13"/>
        <v>2949.5944759999993</v>
      </c>
      <c r="AC49" s="348">
        <v>771.149</v>
      </c>
      <c r="AD49" s="348">
        <v>734.42933500000004</v>
      </c>
      <c r="AE49" s="383"/>
    </row>
    <row r="50" spans="2:31" s="294" customFormat="1">
      <c r="B50" s="50" t="s">
        <v>324</v>
      </c>
      <c r="C50" s="88" t="s">
        <v>331</v>
      </c>
      <c r="D50" s="147"/>
      <c r="E50" s="147"/>
      <c r="F50" s="147"/>
      <c r="G50" s="147"/>
      <c r="H50" s="327">
        <f>SUM(D50:G50)</f>
        <v>0</v>
      </c>
      <c r="I50" s="328"/>
      <c r="J50" s="328"/>
      <c r="K50" s="328"/>
      <c r="L50" s="328"/>
      <c r="M50" s="327">
        <f>SUM(I50:L50)</f>
        <v>0</v>
      </c>
      <c r="N50" s="328"/>
      <c r="O50" s="328"/>
      <c r="P50" s="328"/>
      <c r="Q50" s="328"/>
      <c r="R50" s="327">
        <f>SUM(N50:Q50)</f>
        <v>0</v>
      </c>
      <c r="S50" s="328"/>
      <c r="T50" s="328"/>
      <c r="U50" s="328"/>
      <c r="V50" s="328"/>
      <c r="W50" s="327">
        <f>SUM(S50:V50)</f>
        <v>0</v>
      </c>
      <c r="X50" s="325"/>
      <c r="Y50" s="325"/>
      <c r="Z50" s="325"/>
      <c r="AA50" s="349"/>
      <c r="AB50" s="327">
        <f>SUM(X50:AA50)</f>
        <v>0</v>
      </c>
      <c r="AC50" s="348"/>
      <c r="AD50" s="348"/>
      <c r="AE50" s="383"/>
    </row>
    <row r="51" spans="2:31">
      <c r="B51" s="49"/>
      <c r="C51" s="89"/>
      <c r="D51" s="141"/>
      <c r="E51" s="141"/>
      <c r="F51" s="141"/>
      <c r="G51" s="141"/>
      <c r="H51" s="141"/>
      <c r="I51" s="142"/>
      <c r="J51" s="142"/>
      <c r="K51" s="142"/>
      <c r="L51" s="142"/>
      <c r="M51" s="141"/>
      <c r="N51" s="142"/>
      <c r="O51" s="142"/>
      <c r="P51" s="142"/>
      <c r="Q51" s="142"/>
      <c r="R51" s="141"/>
      <c r="S51" s="149"/>
      <c r="T51" s="149"/>
      <c r="U51" s="149"/>
      <c r="V51" s="142"/>
      <c r="W51" s="141"/>
      <c r="X51" s="141"/>
      <c r="Y51" s="141"/>
      <c r="Z51" s="141"/>
      <c r="AA51" s="141"/>
      <c r="AB51" s="141"/>
      <c r="AC51" s="327"/>
      <c r="AD51" s="347"/>
    </row>
    <row r="52" spans="2:31">
      <c r="B52" s="84" t="s">
        <v>325</v>
      </c>
      <c r="C52" s="90" t="s">
        <v>331</v>
      </c>
      <c r="D52" s="145">
        <f t="shared" ref="D52:G52" si="14">SUM(D41:D49)</f>
        <v>30269.021599999996</v>
      </c>
      <c r="E52" s="145">
        <f t="shared" si="14"/>
        <v>30697.349999999995</v>
      </c>
      <c r="F52" s="145">
        <f t="shared" si="14"/>
        <v>31042.481200000002</v>
      </c>
      <c r="G52" s="145">
        <f t="shared" si="14"/>
        <v>30792.608400000001</v>
      </c>
      <c r="H52" s="145">
        <f>SUM(H41:H50)</f>
        <v>122801.46119999999</v>
      </c>
      <c r="I52" s="145">
        <f t="shared" ref="I52:AD52" si="15">SUM(I41:I50)</f>
        <v>30323.097271999999</v>
      </c>
      <c r="J52" s="145">
        <f t="shared" si="15"/>
        <v>30193.073659999998</v>
      </c>
      <c r="K52" s="145">
        <f t="shared" si="15"/>
        <v>30514.630799999995</v>
      </c>
      <c r="L52" s="145">
        <f t="shared" si="15"/>
        <v>30585.290394000003</v>
      </c>
      <c r="M52" s="145">
        <f t="shared" si="15"/>
        <v>121616.092126</v>
      </c>
      <c r="N52" s="145">
        <f t="shared" si="15"/>
        <v>29486.255207199993</v>
      </c>
      <c r="O52" s="145">
        <f t="shared" si="15"/>
        <v>30116.003070800001</v>
      </c>
      <c r="P52" s="145">
        <f t="shared" si="15"/>
        <v>30361.860885799993</v>
      </c>
      <c r="Q52" s="145">
        <f t="shared" si="15"/>
        <v>30208.365183000002</v>
      </c>
      <c r="R52" s="145">
        <f t="shared" si="15"/>
        <v>120172.4843468</v>
      </c>
      <c r="S52" s="145">
        <f t="shared" si="15"/>
        <v>29290.0124</v>
      </c>
      <c r="T52" s="145">
        <f t="shared" si="15"/>
        <v>29568.3086148</v>
      </c>
      <c r="U52" s="145">
        <f t="shared" si="15"/>
        <v>30323.999999999996</v>
      </c>
      <c r="V52" s="145">
        <f t="shared" si="15"/>
        <v>30085.238985200001</v>
      </c>
      <c r="W52" s="145">
        <f t="shared" si="15"/>
        <v>119267.56</v>
      </c>
      <c r="X52" s="145">
        <f t="shared" si="15"/>
        <v>27908.283646</v>
      </c>
      <c r="Y52" s="145">
        <f t="shared" si="15"/>
        <v>27927.702978059999</v>
      </c>
      <c r="Z52" s="145">
        <f t="shared" si="15"/>
        <v>28211.446551000001</v>
      </c>
      <c r="AA52" s="145">
        <f t="shared" si="15"/>
        <v>28052.906839110005</v>
      </c>
      <c r="AB52" s="145">
        <f t="shared" si="15"/>
        <v>112100.34001417001</v>
      </c>
      <c r="AC52" s="287">
        <f t="shared" si="15"/>
        <v>27097.662620000003</v>
      </c>
      <c r="AD52" s="287">
        <f t="shared" si="15"/>
        <v>25424.691011558552</v>
      </c>
    </row>
    <row r="53" spans="2:31">
      <c r="B53" s="49"/>
      <c r="C53" s="89"/>
      <c r="D53" s="49"/>
      <c r="E53" s="49"/>
      <c r="F53" s="49"/>
      <c r="G53" s="49"/>
      <c r="H53" s="52"/>
      <c r="I53" s="52"/>
      <c r="J53" s="52"/>
      <c r="K53" s="52"/>
      <c r="L53" s="52"/>
      <c r="M53" s="52"/>
      <c r="N53" s="52"/>
      <c r="O53" s="52"/>
      <c r="P53" s="52"/>
      <c r="Q53" s="52"/>
      <c r="R53" s="52"/>
      <c r="V53" s="52"/>
      <c r="W53" s="52"/>
      <c r="X53" s="52"/>
      <c r="Y53" s="52"/>
      <c r="Z53" s="52"/>
      <c r="AA53" s="52"/>
      <c r="AB53" s="52"/>
      <c r="AC53" s="307"/>
      <c r="AD53" s="347"/>
    </row>
    <row r="54" spans="2:31">
      <c r="B54" s="49" t="s">
        <v>326</v>
      </c>
      <c r="C54" s="89"/>
      <c r="D54" s="49"/>
      <c r="E54" s="49"/>
      <c r="F54" s="49"/>
      <c r="G54" s="49"/>
      <c r="H54" s="52"/>
      <c r="I54" s="52"/>
      <c r="J54" s="52"/>
      <c r="K54" s="52"/>
      <c r="L54" s="52"/>
      <c r="M54" s="52"/>
      <c r="N54" s="52"/>
      <c r="O54" s="52"/>
      <c r="P54" s="52"/>
      <c r="Q54" s="52"/>
      <c r="R54" s="52"/>
      <c r="V54" s="52"/>
      <c r="W54" s="52"/>
      <c r="X54" s="52"/>
      <c r="Y54" s="52"/>
      <c r="Z54" s="52"/>
      <c r="AA54" s="52"/>
      <c r="AB54" s="52"/>
      <c r="AC54" s="307"/>
      <c r="AD54" s="347"/>
    </row>
    <row r="55" spans="2:31">
      <c r="B55" s="46" t="s">
        <v>327</v>
      </c>
      <c r="C55" s="88" t="s">
        <v>331</v>
      </c>
      <c r="D55" s="99">
        <v>10781.717199999999</v>
      </c>
      <c r="E55" s="99">
        <v>10597.500799999998</v>
      </c>
      <c r="F55" s="99">
        <v>9455.152399999999</v>
      </c>
      <c r="G55" s="99">
        <v>10445.1664</v>
      </c>
      <c r="H55" s="141">
        <f>SUM(D55:G55)</f>
        <v>41279.536799999994</v>
      </c>
      <c r="I55" s="142">
        <v>11203.277040000001</v>
      </c>
      <c r="J55" s="142">
        <v>10665.9692</v>
      </c>
      <c r="K55" s="142">
        <v>8600.16</v>
      </c>
      <c r="L55" s="142">
        <v>11414.964399999995</v>
      </c>
      <c r="M55" s="141">
        <f>SUM(I55:L55)</f>
        <v>41884.370639999994</v>
      </c>
      <c r="N55" s="142">
        <v>11096.37088</v>
      </c>
      <c r="O55" s="142">
        <v>11080.564399999999</v>
      </c>
      <c r="P55" s="142">
        <v>10404.731360000002</v>
      </c>
      <c r="Q55" s="142">
        <v>11037.25504</v>
      </c>
      <c r="R55" s="141">
        <f>SUM(N55:Q55)</f>
        <v>43618.921679999999</v>
      </c>
      <c r="S55" s="142">
        <v>11294.025599999999</v>
      </c>
      <c r="T55" s="142">
        <v>11109.581200000001</v>
      </c>
      <c r="U55" s="142">
        <v>10222</v>
      </c>
      <c r="V55" s="142">
        <v>10876.7932</v>
      </c>
      <c r="W55" s="136">
        <f>SUM(S55:V55)</f>
        <v>43502.400000000001</v>
      </c>
      <c r="X55" s="137">
        <v>12139.6548</v>
      </c>
      <c r="Y55" s="137">
        <v>11736.530736000001</v>
      </c>
      <c r="Z55" s="137">
        <v>11187.960000000001</v>
      </c>
      <c r="AA55" s="237">
        <v>12482.550612000001</v>
      </c>
      <c r="AB55" s="245">
        <f>SUM(X55:AA55)</f>
        <v>47546.696148000003</v>
      </c>
      <c r="AC55" s="348">
        <v>12246.945900000001</v>
      </c>
      <c r="AD55" s="348">
        <v>10514.451329064801</v>
      </c>
      <c r="AE55" s="383"/>
    </row>
    <row r="56" spans="2:31">
      <c r="B56" s="46" t="s">
        <v>328</v>
      </c>
      <c r="C56" s="88" t="s">
        <v>331</v>
      </c>
      <c r="D56" s="99">
        <v>2102.2892000000002</v>
      </c>
      <c r="E56" s="99">
        <v>1974.9663999999998</v>
      </c>
      <c r="F56" s="99">
        <v>1961.2179999999998</v>
      </c>
      <c r="G56" s="99">
        <v>2166.3343999999997</v>
      </c>
      <c r="H56" s="141">
        <f>SUM(D56:G56)</f>
        <v>8204.8079999999991</v>
      </c>
      <c r="I56" s="142">
        <v>2142.7090399999997</v>
      </c>
      <c r="J56" s="142">
        <v>1543.68768</v>
      </c>
      <c r="K56" s="142">
        <v>2067.96</v>
      </c>
      <c r="L56" s="142">
        <v>2200.1779600000004</v>
      </c>
      <c r="M56" s="141">
        <f>SUM(I56:L56)</f>
        <v>7954.5346800000007</v>
      </c>
      <c r="N56" s="142">
        <v>2197.2732399999995</v>
      </c>
      <c r="O56" s="142">
        <v>2102.4176400000001</v>
      </c>
      <c r="P56" s="142">
        <v>2087.47984</v>
      </c>
      <c r="Q56" s="142">
        <v>2160.5393999999997</v>
      </c>
      <c r="R56" s="141">
        <f>SUM(N56:Q56)</f>
        <v>8547.7101199999997</v>
      </c>
      <c r="S56" s="142">
        <v>2163.6955473496532</v>
      </c>
      <c r="T56" s="142">
        <v>2131.2920248920004</v>
      </c>
      <c r="U56" s="142">
        <v>1991.1999999999998</v>
      </c>
      <c r="V56" s="142">
        <v>2035.8124277583458</v>
      </c>
      <c r="W56" s="136">
        <f>SUM(S56:V56)</f>
        <v>8322</v>
      </c>
      <c r="X56" s="137">
        <v>2126.9788800000001</v>
      </c>
      <c r="Y56" s="137">
        <v>2074.6179180000004</v>
      </c>
      <c r="Z56" s="137">
        <v>1771.1742082716003</v>
      </c>
      <c r="AA56" s="237">
        <v>2002.5653191433998</v>
      </c>
      <c r="AB56" s="245">
        <f>SUM(X56:AA56)</f>
        <v>7975.3363254150008</v>
      </c>
      <c r="AC56" s="348">
        <v>2236.5250723465679</v>
      </c>
      <c r="AD56" s="348">
        <v>2183.4928448133119</v>
      </c>
      <c r="AE56" s="383"/>
    </row>
    <row r="57" spans="2:31">
      <c r="B57" s="46" t="s">
        <v>8</v>
      </c>
      <c r="C57" s="88" t="s">
        <v>331</v>
      </c>
      <c r="D57" s="99">
        <v>0</v>
      </c>
      <c r="E57" s="99">
        <v>0</v>
      </c>
      <c r="F57" s="99">
        <v>0</v>
      </c>
      <c r="G57" s="99">
        <v>0</v>
      </c>
      <c r="H57" s="141">
        <f>SUM(D57:G57)</f>
        <v>0</v>
      </c>
      <c r="I57" s="99">
        <v>0</v>
      </c>
      <c r="J57" s="99">
        <v>0</v>
      </c>
      <c r="K57" s="99">
        <v>0</v>
      </c>
      <c r="L57" s="99">
        <v>602.08074495756307</v>
      </c>
      <c r="M57" s="141">
        <f>SUM(I57:L57)</f>
        <v>602.08074495756307</v>
      </c>
      <c r="N57" s="142">
        <v>1005.3955672172267</v>
      </c>
      <c r="O57" s="142">
        <v>1208.0583305042014</v>
      </c>
      <c r="P57" s="142">
        <v>1437.5504071462219</v>
      </c>
      <c r="Q57" s="142">
        <v>1562.270067336555</v>
      </c>
      <c r="R57" s="141">
        <f>SUM(N57:Q57)</f>
        <v>5213.2743722042051</v>
      </c>
      <c r="S57" s="142">
        <v>1803.4029643562992</v>
      </c>
      <c r="T57" s="142">
        <v>2082.4</v>
      </c>
      <c r="U57" s="142">
        <v>2097.6</v>
      </c>
      <c r="V57" s="142">
        <v>2330.9970356437002</v>
      </c>
      <c r="W57" s="136">
        <f>SUM(S57:V57)</f>
        <v>8314.4</v>
      </c>
      <c r="X57" s="137">
        <v>2351.2154472000002</v>
      </c>
      <c r="Y57" s="137">
        <v>1392.3434502635598</v>
      </c>
      <c r="Z57" s="137">
        <v>2900.9968198563711</v>
      </c>
      <c r="AA57" s="237">
        <v>2625.5640276720001</v>
      </c>
      <c r="AB57" s="245">
        <f>SUM(X57:AA57)</f>
        <v>9270.1197449919309</v>
      </c>
      <c r="AC57" s="348">
        <v>2892.8651688</v>
      </c>
      <c r="AD57" s="348">
        <v>2442.8300976</v>
      </c>
      <c r="AE57" s="383"/>
    </row>
    <row r="58" spans="2:31">
      <c r="B58" s="49"/>
      <c r="C58" s="89"/>
      <c r="D58" s="143"/>
      <c r="E58" s="143"/>
      <c r="F58" s="143"/>
      <c r="G58" s="143"/>
      <c r="H58" s="141"/>
      <c r="I58" s="142"/>
      <c r="J58" s="142"/>
      <c r="K58" s="142"/>
      <c r="L58" s="142"/>
      <c r="M58" s="141"/>
      <c r="N58" s="142"/>
      <c r="O58" s="142"/>
      <c r="P58" s="142"/>
      <c r="Q58" s="142"/>
      <c r="R58" s="141"/>
      <c r="S58" s="144"/>
      <c r="T58" s="144"/>
      <c r="U58" s="144"/>
      <c r="V58" s="142"/>
      <c r="W58" s="141"/>
      <c r="X58" s="141"/>
      <c r="Y58" s="141"/>
      <c r="Z58" s="141"/>
      <c r="AA58" s="141"/>
      <c r="AB58" s="141"/>
      <c r="AC58" s="347"/>
      <c r="AD58" s="347"/>
    </row>
    <row r="59" spans="2:31">
      <c r="B59" s="84" t="s">
        <v>329</v>
      </c>
      <c r="C59" s="90" t="s">
        <v>331</v>
      </c>
      <c r="D59" s="145">
        <f t="shared" ref="D59:AD59" si="16">SUM(D55:D57)</f>
        <v>12884.006399999998</v>
      </c>
      <c r="E59" s="145">
        <f t="shared" si="16"/>
        <v>12572.467199999997</v>
      </c>
      <c r="F59" s="145">
        <f t="shared" si="16"/>
        <v>11416.3704</v>
      </c>
      <c r="G59" s="145">
        <f t="shared" si="16"/>
        <v>12611.5008</v>
      </c>
      <c r="H59" s="145">
        <f t="shared" si="16"/>
        <v>49484.344799999992</v>
      </c>
      <c r="I59" s="145">
        <f t="shared" si="16"/>
        <v>13345.986080000001</v>
      </c>
      <c r="J59" s="145">
        <f t="shared" si="16"/>
        <v>12209.656879999999</v>
      </c>
      <c r="K59" s="145">
        <f t="shared" si="16"/>
        <v>10668.119999999999</v>
      </c>
      <c r="L59" s="145">
        <f t="shared" si="16"/>
        <v>14217.223104957558</v>
      </c>
      <c r="M59" s="145">
        <f t="shared" si="16"/>
        <v>50440.986064957557</v>
      </c>
      <c r="N59" s="145">
        <f t="shared" si="16"/>
        <v>14299.039687217228</v>
      </c>
      <c r="O59" s="145">
        <f t="shared" si="16"/>
        <v>14391.040370504201</v>
      </c>
      <c r="P59" s="145">
        <f t="shared" si="16"/>
        <v>13929.761607146223</v>
      </c>
      <c r="Q59" s="145">
        <f t="shared" si="16"/>
        <v>14760.064507336554</v>
      </c>
      <c r="R59" s="145">
        <f t="shared" si="16"/>
        <v>57379.90617220421</v>
      </c>
      <c r="S59" s="145">
        <f t="shared" si="16"/>
        <v>15261.124111705951</v>
      </c>
      <c r="T59" s="145">
        <f t="shared" si="16"/>
        <v>15323.273224892</v>
      </c>
      <c r="U59" s="145">
        <f t="shared" si="16"/>
        <v>14310.800000000001</v>
      </c>
      <c r="V59" s="145">
        <f t="shared" si="16"/>
        <v>15243.602663402047</v>
      </c>
      <c r="W59" s="145">
        <f t="shared" si="16"/>
        <v>60138.8</v>
      </c>
      <c r="X59" s="287">
        <f t="shared" si="16"/>
        <v>16617.849127200003</v>
      </c>
      <c r="Y59" s="287">
        <f t="shared" si="16"/>
        <v>15203.49210426356</v>
      </c>
      <c r="Z59" s="287">
        <f t="shared" si="16"/>
        <v>15860.131028127973</v>
      </c>
      <c r="AA59" s="287">
        <f t="shared" si="16"/>
        <v>17110.679958815399</v>
      </c>
      <c r="AB59" s="145">
        <f t="shared" si="16"/>
        <v>64792.152218406933</v>
      </c>
      <c r="AC59" s="287">
        <f t="shared" si="16"/>
        <v>17376.336141146567</v>
      </c>
      <c r="AD59" s="287">
        <f t="shared" si="16"/>
        <v>15140.774271478112</v>
      </c>
    </row>
    <row r="60" spans="2:31">
      <c r="B60" s="49"/>
      <c r="C60" s="89"/>
      <c r="D60" s="143"/>
      <c r="E60" s="143"/>
      <c r="F60" s="143"/>
      <c r="G60" s="143"/>
      <c r="H60" s="141"/>
      <c r="I60" s="142"/>
      <c r="J60" s="142"/>
      <c r="K60" s="142"/>
      <c r="L60" s="142"/>
      <c r="M60" s="141"/>
      <c r="N60" s="142"/>
      <c r="O60" s="142"/>
      <c r="P60" s="142"/>
      <c r="Q60" s="142"/>
      <c r="R60" s="141"/>
      <c r="S60" s="144"/>
      <c r="T60" s="144"/>
      <c r="U60" s="144"/>
      <c r="V60" s="142"/>
      <c r="W60" s="141"/>
      <c r="X60" s="328"/>
      <c r="Y60" s="328"/>
      <c r="Z60" s="328"/>
      <c r="AA60" s="349"/>
      <c r="AB60" s="237"/>
      <c r="AC60" s="347"/>
      <c r="AD60" s="347"/>
    </row>
    <row r="61" spans="2:31" ht="13.5" thickBot="1">
      <c r="B61" s="53" t="s">
        <v>330</v>
      </c>
      <c r="C61" s="91" t="s">
        <v>331</v>
      </c>
      <c r="D61" s="146">
        <f t="shared" ref="D61:AD61" si="17">SUM(D52,D59)</f>
        <v>43153.027999999991</v>
      </c>
      <c r="E61" s="146">
        <f t="shared" si="17"/>
        <v>43269.81719999999</v>
      </c>
      <c r="F61" s="146">
        <f t="shared" si="17"/>
        <v>42458.851600000002</v>
      </c>
      <c r="G61" s="146">
        <f t="shared" si="17"/>
        <v>43404.109199999999</v>
      </c>
      <c r="H61" s="146">
        <f t="shared" si="17"/>
        <v>172285.80599999998</v>
      </c>
      <c r="I61" s="146">
        <f t="shared" si="17"/>
        <v>43669.083352000001</v>
      </c>
      <c r="J61" s="146">
        <f t="shared" si="17"/>
        <v>42402.730539999997</v>
      </c>
      <c r="K61" s="146">
        <f t="shared" si="17"/>
        <v>41182.750799999994</v>
      </c>
      <c r="L61" s="146">
        <f t="shared" si="17"/>
        <v>44802.51349895756</v>
      </c>
      <c r="M61" s="146">
        <f t="shared" si="17"/>
        <v>172057.07819095755</v>
      </c>
      <c r="N61" s="146">
        <f t="shared" si="17"/>
        <v>43785.294894417224</v>
      </c>
      <c r="O61" s="146">
        <f t="shared" si="17"/>
        <v>44507.043441304202</v>
      </c>
      <c r="P61" s="146">
        <f t="shared" si="17"/>
        <v>44291.622492946219</v>
      </c>
      <c r="Q61" s="146">
        <f t="shared" si="17"/>
        <v>44968.429690336554</v>
      </c>
      <c r="R61" s="146">
        <f t="shared" si="17"/>
        <v>177552.3905190042</v>
      </c>
      <c r="S61" s="146">
        <f t="shared" si="17"/>
        <v>44551.136511705947</v>
      </c>
      <c r="T61" s="146">
        <f t="shared" si="17"/>
        <v>44891.581839692</v>
      </c>
      <c r="U61" s="146">
        <f t="shared" si="17"/>
        <v>44634.799999999996</v>
      </c>
      <c r="V61" s="146">
        <f t="shared" si="17"/>
        <v>45328.841648602051</v>
      </c>
      <c r="W61" s="146">
        <f t="shared" si="17"/>
        <v>179406.36</v>
      </c>
      <c r="X61" s="329">
        <f t="shared" si="17"/>
        <v>44526.132773200006</v>
      </c>
      <c r="Y61" s="329">
        <f t="shared" si="17"/>
        <v>43131.19508232356</v>
      </c>
      <c r="Z61" s="329">
        <f t="shared" si="17"/>
        <v>44071.577579127974</v>
      </c>
      <c r="AA61" s="329">
        <f t="shared" si="17"/>
        <v>45163.586797925404</v>
      </c>
      <c r="AB61" s="146">
        <f t="shared" si="17"/>
        <v>176892.49223257694</v>
      </c>
      <c r="AC61" s="329">
        <f t="shared" si="17"/>
        <v>44473.998761146569</v>
      </c>
      <c r="AD61" s="329">
        <f t="shared" si="17"/>
        <v>40565.465283036669</v>
      </c>
    </row>
    <row r="62" spans="2:31">
      <c r="B62" s="49"/>
      <c r="C62" s="89"/>
      <c r="D62" s="51"/>
      <c r="E62" s="51"/>
      <c r="F62" s="51"/>
      <c r="G62" s="51"/>
      <c r="H62" s="52"/>
      <c r="I62" s="51"/>
      <c r="J62" s="51"/>
      <c r="K62" s="51"/>
      <c r="L62" s="51"/>
      <c r="M62" s="52"/>
      <c r="N62" s="51"/>
      <c r="O62" s="51"/>
      <c r="P62" s="51"/>
      <c r="Q62" s="51"/>
      <c r="R62" s="52"/>
      <c r="S62" s="51"/>
      <c r="T62" s="51"/>
      <c r="U62" s="51"/>
      <c r="V62" s="51"/>
      <c r="W62" s="52"/>
      <c r="X62" s="52"/>
      <c r="Y62" s="52"/>
      <c r="Z62" s="52"/>
      <c r="AA62" s="52"/>
      <c r="AB62" s="52"/>
      <c r="AC62" s="307"/>
      <c r="AD62" s="307"/>
    </row>
    <row r="63" spans="2:31">
      <c r="B63" s="298"/>
      <c r="C63" s="319"/>
      <c r="D63" s="18"/>
      <c r="E63" s="18"/>
      <c r="F63" s="18"/>
      <c r="G63" s="18"/>
      <c r="H63" s="60"/>
      <c r="I63" s="59"/>
      <c r="J63" s="59"/>
      <c r="K63" s="59"/>
      <c r="L63" s="59"/>
      <c r="M63" s="107"/>
      <c r="N63" s="59"/>
      <c r="O63" s="59"/>
      <c r="P63" s="59"/>
      <c r="Q63" s="59"/>
      <c r="R63" s="107"/>
      <c r="S63" s="59"/>
      <c r="T63" s="59"/>
      <c r="U63" s="59"/>
      <c r="V63" s="59"/>
      <c r="W63" s="107"/>
      <c r="X63" s="107"/>
      <c r="Y63" s="107"/>
      <c r="Z63" s="107"/>
      <c r="AA63" s="76"/>
      <c r="AB63" s="76"/>
      <c r="AC63" s="313"/>
      <c r="AD63" s="313"/>
    </row>
    <row r="64" spans="2:31">
      <c r="B64" s="298"/>
      <c r="C64" s="319"/>
      <c r="D64" s="18"/>
      <c r="E64" s="18"/>
      <c r="F64" s="18"/>
      <c r="G64" s="18"/>
      <c r="H64" s="60"/>
      <c r="I64" s="59"/>
      <c r="J64" s="59"/>
      <c r="K64" s="59"/>
      <c r="L64" s="59"/>
      <c r="M64" s="107"/>
      <c r="N64" s="59"/>
      <c r="O64" s="59"/>
      <c r="P64" s="59"/>
      <c r="Q64" s="59"/>
      <c r="R64" s="107"/>
      <c r="S64" s="59"/>
      <c r="T64" s="59"/>
      <c r="U64" s="59"/>
      <c r="V64" s="59"/>
      <c r="W64" s="107"/>
      <c r="X64" s="107"/>
      <c r="Y64" s="107"/>
      <c r="Z64" s="107"/>
      <c r="AA64" s="76"/>
      <c r="AB64" s="76"/>
      <c r="AC64" s="313"/>
      <c r="AD64" s="313"/>
    </row>
    <row r="65" spans="2:31">
      <c r="B65" s="298"/>
      <c r="C65" s="319"/>
      <c r="D65" s="18"/>
      <c r="E65" s="18"/>
      <c r="F65" s="18"/>
      <c r="G65" s="18"/>
      <c r="H65" s="108"/>
      <c r="I65" s="55"/>
      <c r="J65" s="55"/>
      <c r="K65" s="55"/>
      <c r="L65" s="55"/>
      <c r="M65" s="108"/>
      <c r="N65" s="55"/>
      <c r="O65" s="55"/>
      <c r="P65" s="55"/>
      <c r="Q65" s="55"/>
      <c r="S65" s="33"/>
      <c r="T65" s="33"/>
      <c r="U65" s="33"/>
      <c r="V65" s="55"/>
      <c r="AA65" s="239"/>
      <c r="AB65" s="239"/>
      <c r="AC65" s="239"/>
      <c r="AD65" s="239"/>
    </row>
    <row r="66" spans="2:31">
      <c r="B66" s="45" t="s">
        <v>332</v>
      </c>
      <c r="C66" s="92"/>
      <c r="D66" s="318" t="s">
        <v>82</v>
      </c>
      <c r="E66" s="318" t="s">
        <v>83</v>
      </c>
      <c r="F66" s="318" t="s">
        <v>84</v>
      </c>
      <c r="G66" s="318" t="s">
        <v>85</v>
      </c>
      <c r="H66" s="83">
        <v>2015</v>
      </c>
      <c r="I66" s="318" t="s">
        <v>86</v>
      </c>
      <c r="J66" s="318" t="s">
        <v>87</v>
      </c>
      <c r="K66" s="318" t="s">
        <v>88</v>
      </c>
      <c r="L66" s="318" t="s">
        <v>89</v>
      </c>
      <c r="M66" s="83">
        <v>2016</v>
      </c>
      <c r="N66" s="318" t="s">
        <v>90</v>
      </c>
      <c r="O66" s="318" t="s">
        <v>91</v>
      </c>
      <c r="P66" s="318" t="s">
        <v>92</v>
      </c>
      <c r="Q66" s="318" t="s">
        <v>93</v>
      </c>
      <c r="R66" s="83">
        <v>2017</v>
      </c>
      <c r="S66" s="318" t="s">
        <v>94</v>
      </c>
      <c r="T66" s="318" t="s">
        <v>95</v>
      </c>
      <c r="U66" s="318" t="s">
        <v>96</v>
      </c>
      <c r="V66" s="318" t="s">
        <v>97</v>
      </c>
      <c r="W66" s="83">
        <v>2018</v>
      </c>
      <c r="X66" s="318" t="s">
        <v>98</v>
      </c>
      <c r="Y66" s="318" t="s">
        <v>99</v>
      </c>
      <c r="Z66" s="318" t="s">
        <v>100</v>
      </c>
      <c r="AA66" s="318" t="s">
        <v>101</v>
      </c>
      <c r="AB66" s="83">
        <v>2019</v>
      </c>
      <c r="AC66" s="318" t="s">
        <v>26</v>
      </c>
      <c r="AD66" s="318" t="s">
        <v>27</v>
      </c>
    </row>
    <row r="67" spans="2:31">
      <c r="B67" s="49"/>
      <c r="C67" s="89"/>
      <c r="D67" s="49"/>
      <c r="E67" s="49"/>
      <c r="F67" s="49"/>
      <c r="G67" s="49"/>
      <c r="H67" s="48"/>
      <c r="I67" s="48"/>
      <c r="J67" s="48"/>
      <c r="K67" s="48"/>
      <c r="L67" s="48"/>
      <c r="M67" s="48"/>
      <c r="N67" s="48"/>
      <c r="O67" s="48"/>
      <c r="P67" s="48"/>
      <c r="Q67" s="48"/>
      <c r="R67" s="48"/>
      <c r="V67" s="48"/>
      <c r="W67" s="48"/>
      <c r="X67" s="48"/>
      <c r="Y67" s="48"/>
      <c r="Z67" s="48"/>
      <c r="AA67" s="48"/>
      <c r="AB67" s="48"/>
      <c r="AC67" s="306"/>
      <c r="AD67" s="306"/>
    </row>
    <row r="68" spans="2:31">
      <c r="B68" s="49" t="s">
        <v>313</v>
      </c>
      <c r="C68" s="57"/>
      <c r="D68" s="76"/>
      <c r="E68" s="76"/>
      <c r="F68" s="76"/>
      <c r="G68" s="76"/>
      <c r="H68" s="322"/>
      <c r="I68" s="58"/>
      <c r="J68" s="58"/>
      <c r="K68" s="58"/>
      <c r="L68" s="58"/>
      <c r="M68" s="322"/>
      <c r="N68" s="58"/>
      <c r="O68" s="58"/>
      <c r="P68" s="58"/>
      <c r="Q68" s="58"/>
      <c r="R68" s="322"/>
      <c r="S68" s="55"/>
      <c r="T68" s="55"/>
      <c r="U68" s="55"/>
      <c r="V68" s="58"/>
      <c r="W68" s="322"/>
      <c r="X68" s="322"/>
      <c r="Y68" s="322"/>
      <c r="Z68" s="322"/>
      <c r="AA68" s="322"/>
      <c r="AB68" s="322"/>
      <c r="AC68" s="322"/>
      <c r="AD68" s="322"/>
    </row>
    <row r="69" spans="2:31">
      <c r="B69" s="50" t="s">
        <v>314</v>
      </c>
      <c r="C69" s="88" t="s">
        <v>9</v>
      </c>
      <c r="D69" s="98"/>
      <c r="E69" s="98"/>
      <c r="F69" s="98"/>
      <c r="G69" s="98"/>
      <c r="H69" s="309">
        <v>637.38599999999997</v>
      </c>
      <c r="I69" s="308">
        <v>152.155</v>
      </c>
      <c r="J69" s="308">
        <v>152.38200000000001</v>
      </c>
      <c r="K69" s="308">
        <v>154.33499999999998</v>
      </c>
      <c r="L69" s="308">
        <v>154.83100000000002</v>
      </c>
      <c r="M69" s="309">
        <f t="shared" ref="M69:M77" si="18">SUM(I69:L69)</f>
        <v>613.70299999999997</v>
      </c>
      <c r="N69" s="308">
        <v>156.96899999999999</v>
      </c>
      <c r="O69" s="308">
        <v>154.44299999999998</v>
      </c>
      <c r="P69" s="308">
        <v>154.75</v>
      </c>
      <c r="Q69" s="308">
        <v>152.114</v>
      </c>
      <c r="R69" s="309">
        <f>SUM(N69:Q69)</f>
        <v>618.27599999999995</v>
      </c>
      <c r="S69" s="308">
        <v>145.85</v>
      </c>
      <c r="T69" s="308">
        <v>161.596</v>
      </c>
      <c r="U69" s="308">
        <v>164.221</v>
      </c>
      <c r="V69" s="308">
        <v>158.33299999999997</v>
      </c>
      <c r="W69" s="307">
        <f t="shared" ref="W69:W77" si="19">SUM(S69:V69)</f>
        <v>630</v>
      </c>
      <c r="X69" s="325">
        <v>163.98</v>
      </c>
      <c r="Y69" s="325">
        <v>130.26199999999997</v>
      </c>
      <c r="Z69" s="325">
        <v>215.35726815000004</v>
      </c>
      <c r="AA69" s="349">
        <v>199.09800000000001</v>
      </c>
      <c r="AB69" s="367">
        <f>SUM(X69:AA69)</f>
        <v>708.69726815000001</v>
      </c>
      <c r="AC69" s="368">
        <v>189.45300000000003</v>
      </c>
      <c r="AD69" s="368">
        <v>201.779</v>
      </c>
      <c r="AE69" s="370"/>
    </row>
    <row r="70" spans="2:31">
      <c r="B70" s="50" t="s">
        <v>316</v>
      </c>
      <c r="C70" s="88" t="s">
        <v>9</v>
      </c>
      <c r="D70" s="98"/>
      <c r="E70" s="98"/>
      <c r="F70" s="98"/>
      <c r="G70" s="98"/>
      <c r="H70" s="309">
        <v>187.916</v>
      </c>
      <c r="I70" s="308">
        <v>47.212000000000003</v>
      </c>
      <c r="J70" s="308">
        <v>47.629999999999995</v>
      </c>
      <c r="K70" s="308">
        <v>48.716000000000001</v>
      </c>
      <c r="L70" s="308">
        <v>47.6</v>
      </c>
      <c r="M70" s="309">
        <f t="shared" si="18"/>
        <v>191.15799999999999</v>
      </c>
      <c r="N70" s="308">
        <v>47.993000000000002</v>
      </c>
      <c r="O70" s="308">
        <v>49.928000000000004</v>
      </c>
      <c r="P70" s="308">
        <v>50.469000000000001</v>
      </c>
      <c r="Q70" s="308">
        <v>49.7</v>
      </c>
      <c r="R70" s="309">
        <f>SUM(N70:Q70)</f>
        <v>198.09000000000003</v>
      </c>
      <c r="S70" s="308">
        <v>52.076999999999998</v>
      </c>
      <c r="T70" s="308">
        <v>53.005882999999997</v>
      </c>
      <c r="U70" s="308">
        <v>58.61</v>
      </c>
      <c r="V70" s="308">
        <v>57.307117000000005</v>
      </c>
      <c r="W70" s="307">
        <f t="shared" si="19"/>
        <v>221</v>
      </c>
      <c r="X70" s="325">
        <v>65.891277000000002</v>
      </c>
      <c r="Y70" s="325">
        <v>64.297566000000018</v>
      </c>
      <c r="Z70" s="325">
        <v>64.783000000000015</v>
      </c>
      <c r="AA70" s="347">
        <v>65.201523999999893</v>
      </c>
      <c r="AB70" s="367">
        <f t="shared" ref="AB70:AB77" si="20">SUM(X70:AA70)</f>
        <v>260.17336699999993</v>
      </c>
      <c r="AC70" s="368">
        <v>56.877746000000002</v>
      </c>
      <c r="AD70" s="368">
        <v>60.583168999999998</v>
      </c>
      <c r="AE70" s="370"/>
    </row>
    <row r="71" spans="2:31">
      <c r="B71" s="50" t="s">
        <v>317</v>
      </c>
      <c r="C71" s="88" t="s">
        <v>9</v>
      </c>
      <c r="D71" s="98"/>
      <c r="E71" s="98"/>
      <c r="F71" s="98"/>
      <c r="G71" s="98"/>
      <c r="H71" s="309">
        <v>342.26600000000002</v>
      </c>
      <c r="I71" s="308">
        <v>4.6740000000000004</v>
      </c>
      <c r="J71" s="308">
        <v>4.8045</v>
      </c>
      <c r="K71" s="308">
        <v>4.6970000000000001</v>
      </c>
      <c r="L71" s="308">
        <v>4.9184999999999999</v>
      </c>
      <c r="M71" s="309">
        <f t="shared" si="18"/>
        <v>19.094000000000001</v>
      </c>
      <c r="N71" s="308">
        <v>3.984</v>
      </c>
      <c r="O71" s="308">
        <v>4.1675000000000004</v>
      </c>
      <c r="P71" s="308">
        <v>4.8144999999999998</v>
      </c>
      <c r="Q71" s="308">
        <v>5.0199999999999996</v>
      </c>
      <c r="R71" s="309">
        <f>SUM(N71:Q71)</f>
        <v>17.986000000000001</v>
      </c>
      <c r="S71" s="308">
        <v>5.3179435000000002</v>
      </c>
      <c r="T71" s="308">
        <v>5.4556209999999998</v>
      </c>
      <c r="U71" s="308">
        <v>5.6051360000000008</v>
      </c>
      <c r="V71" s="308">
        <v>6.0442994999999948</v>
      </c>
      <c r="W71" s="307">
        <f t="shared" si="19"/>
        <v>22.422999999999995</v>
      </c>
      <c r="X71" s="325">
        <v>6.5916480000000002</v>
      </c>
      <c r="Y71" s="325">
        <v>6.7226789999999985</v>
      </c>
      <c r="Z71" s="325">
        <v>6.7074505000000002</v>
      </c>
      <c r="AA71" s="347">
        <v>7.017831000000001</v>
      </c>
      <c r="AB71" s="367">
        <f t="shared" si="20"/>
        <v>27.0396085</v>
      </c>
      <c r="AC71" s="368">
        <v>7.1506755000000002</v>
      </c>
      <c r="AD71" s="368">
        <v>6.4899999999999984</v>
      </c>
      <c r="AE71" s="370"/>
    </row>
    <row r="72" spans="2:31">
      <c r="B72" s="50" t="s">
        <v>318</v>
      </c>
      <c r="C72" s="88" t="s">
        <v>9</v>
      </c>
      <c r="D72" s="98"/>
      <c r="E72" s="98"/>
      <c r="F72" s="98"/>
      <c r="G72" s="98"/>
      <c r="H72" s="309">
        <v>241.64999999999998</v>
      </c>
      <c r="I72" s="308">
        <v>72.791499999999999</v>
      </c>
      <c r="J72" s="308">
        <v>78.632500000000007</v>
      </c>
      <c r="K72" s="308">
        <v>73.298500000000004</v>
      </c>
      <c r="L72" s="308">
        <v>74.450427755618023</v>
      </c>
      <c r="M72" s="309">
        <f t="shared" si="18"/>
        <v>299.17292775561805</v>
      </c>
      <c r="N72" s="308">
        <v>73.050499999999985</v>
      </c>
      <c r="O72" s="308">
        <v>73.131499999999988</v>
      </c>
      <c r="P72" s="308">
        <v>66.917293233082702</v>
      </c>
      <c r="Q72" s="308">
        <v>66.917293233082702</v>
      </c>
      <c r="R72" s="309">
        <f>SUM(N72:Q72)</f>
        <v>280.01658646616539</v>
      </c>
      <c r="S72" s="308">
        <v>75.187969924812023</v>
      </c>
      <c r="T72" s="308">
        <v>56.041996887622503</v>
      </c>
      <c r="U72" s="308">
        <v>59.790020960441375</v>
      </c>
      <c r="V72" s="308">
        <v>71.330012227124115</v>
      </c>
      <c r="W72" s="307">
        <f t="shared" si="19"/>
        <v>262.35000000000002</v>
      </c>
      <c r="X72" s="325">
        <v>69.831244000000012</v>
      </c>
      <c r="Y72" s="325">
        <v>49.886006254999998</v>
      </c>
      <c r="Z72" s="325">
        <v>46.449999999999989</v>
      </c>
      <c r="AA72" s="347">
        <v>58.300000000000011</v>
      </c>
      <c r="AB72" s="367">
        <f t="shared" si="20"/>
        <v>224.46725025500001</v>
      </c>
      <c r="AC72" s="368">
        <v>58</v>
      </c>
      <c r="AD72" s="368">
        <v>44.842368706045505</v>
      </c>
      <c r="AE72" s="370"/>
    </row>
    <row r="73" spans="2:31">
      <c r="B73" s="50" t="s">
        <v>319</v>
      </c>
      <c r="C73" s="88" t="s">
        <v>9</v>
      </c>
      <c r="D73" s="98"/>
      <c r="E73" s="98"/>
      <c r="F73" s="98"/>
      <c r="G73" s="98"/>
      <c r="H73" s="309">
        <v>232.78018500000002</v>
      </c>
      <c r="I73" s="308">
        <v>59.025779999999997</v>
      </c>
      <c r="J73" s="308">
        <v>64.301490000000001</v>
      </c>
      <c r="K73" s="308">
        <v>55.941435000000006</v>
      </c>
      <c r="L73" s="308">
        <v>62.381057471853936</v>
      </c>
      <c r="M73" s="309">
        <f t="shared" si="18"/>
        <v>241.64976247185393</v>
      </c>
      <c r="N73" s="308">
        <v>54.053834999999992</v>
      </c>
      <c r="O73" s="308">
        <v>55.334894999999996</v>
      </c>
      <c r="P73" s="308">
        <v>49.489866766917295</v>
      </c>
      <c r="Q73" s="308">
        <v>63.761006766917291</v>
      </c>
      <c r="R73" s="309">
        <v>218</v>
      </c>
      <c r="S73" s="308">
        <v>49.968030075187968</v>
      </c>
      <c r="T73" s="308">
        <v>46.106499907915428</v>
      </c>
      <c r="U73" s="308">
        <v>45.805596126945666</v>
      </c>
      <c r="V73" s="308">
        <v>53.566373889950931</v>
      </c>
      <c r="W73" s="307">
        <f t="shared" si="19"/>
        <v>195.44649999999999</v>
      </c>
      <c r="X73" s="325">
        <v>47.478900000000003</v>
      </c>
      <c r="Y73" s="325">
        <v>39.938746433202802</v>
      </c>
      <c r="Z73" s="325">
        <v>38.488</v>
      </c>
      <c r="AA73" s="347">
        <v>54.599999999999994</v>
      </c>
      <c r="AB73" s="367">
        <f t="shared" si="20"/>
        <v>180.5056464332028</v>
      </c>
      <c r="AC73" s="368">
        <v>40.946400000000004</v>
      </c>
      <c r="AD73" s="368">
        <v>33.933900000000001</v>
      </c>
      <c r="AE73" s="370"/>
    </row>
    <row r="74" spans="2:31">
      <c r="B74" s="50" t="s">
        <v>320</v>
      </c>
      <c r="C74" s="88" t="s">
        <v>9</v>
      </c>
      <c r="D74" s="97"/>
      <c r="E74" s="97"/>
      <c r="F74" s="97"/>
      <c r="G74" s="97"/>
      <c r="H74" s="309">
        <v>300.10000000000002</v>
      </c>
      <c r="I74" s="308">
        <v>91.558999999999997</v>
      </c>
      <c r="J74" s="308">
        <v>68.97399999999999</v>
      </c>
      <c r="K74" s="308">
        <v>68.382999999999996</v>
      </c>
      <c r="L74" s="308">
        <v>98</v>
      </c>
      <c r="M74" s="309">
        <f t="shared" si="18"/>
        <v>326.916</v>
      </c>
      <c r="N74" s="308">
        <v>95.453000000000003</v>
      </c>
      <c r="O74" s="308">
        <v>74.692999999999984</v>
      </c>
      <c r="P74" s="308">
        <v>66.248999999999995</v>
      </c>
      <c r="Q74" s="308">
        <v>107.7376</v>
      </c>
      <c r="R74" s="309">
        <v>343.73759999999999</v>
      </c>
      <c r="S74" s="308">
        <v>111.08454500000002</v>
      </c>
      <c r="T74" s="308">
        <v>93.262129999999985</v>
      </c>
      <c r="U74" s="308">
        <v>57</v>
      </c>
      <c r="V74" s="308">
        <v>87.653324999999995</v>
      </c>
      <c r="W74" s="307">
        <f t="shared" si="19"/>
        <v>349</v>
      </c>
      <c r="X74" s="325">
        <v>93</v>
      </c>
      <c r="Y74" s="325">
        <v>89.1</v>
      </c>
      <c r="Z74" s="325">
        <v>73.506641999999999</v>
      </c>
      <c r="AA74" s="347">
        <v>94.364964399999991</v>
      </c>
      <c r="AB74" s="367">
        <f t="shared" si="20"/>
        <v>349.97160639999998</v>
      </c>
      <c r="AC74" s="368">
        <v>90</v>
      </c>
      <c r="AD74" s="368">
        <v>81.978654124999991</v>
      </c>
      <c r="AE74" s="370"/>
    </row>
    <row r="75" spans="2:31">
      <c r="B75" s="50" t="s">
        <v>321</v>
      </c>
      <c r="C75" s="88" t="s">
        <v>9</v>
      </c>
      <c r="D75" s="97"/>
      <c r="E75" s="97"/>
      <c r="F75" s="97"/>
      <c r="G75" s="97"/>
      <c r="H75" s="309">
        <v>366.04199999999997</v>
      </c>
      <c r="I75" s="308">
        <v>97.600999999999999</v>
      </c>
      <c r="J75" s="308">
        <v>94.62700000000001</v>
      </c>
      <c r="K75" s="308">
        <v>91.679500000000004</v>
      </c>
      <c r="L75" s="308">
        <v>94.456500000000005</v>
      </c>
      <c r="M75" s="309">
        <f t="shared" si="18"/>
        <v>378.36400000000003</v>
      </c>
      <c r="N75" s="308">
        <v>98.07</v>
      </c>
      <c r="O75" s="308">
        <v>94.171499999999995</v>
      </c>
      <c r="P75" s="308">
        <v>87.570300000000003</v>
      </c>
      <c r="Q75" s="308">
        <v>98</v>
      </c>
      <c r="R75" s="309">
        <v>377.72</v>
      </c>
      <c r="S75" s="308">
        <v>100.7865</v>
      </c>
      <c r="T75" s="308">
        <v>96.45</v>
      </c>
      <c r="U75" s="308">
        <v>95.585654500000018</v>
      </c>
      <c r="V75" s="308">
        <v>100.1778455</v>
      </c>
      <c r="W75" s="307">
        <f t="shared" si="19"/>
        <v>393</v>
      </c>
      <c r="X75" s="325">
        <v>99.316999999999993</v>
      </c>
      <c r="Y75" s="325">
        <v>96.51700000000001</v>
      </c>
      <c r="Z75" s="325">
        <v>97.170382500000017</v>
      </c>
      <c r="AA75" s="347">
        <v>100.92632500000002</v>
      </c>
      <c r="AB75" s="367">
        <f t="shared" si="20"/>
        <v>393.93070750000004</v>
      </c>
      <c r="AC75" s="368">
        <v>92.747026500000004</v>
      </c>
      <c r="AD75" s="368">
        <v>80.318107499999996</v>
      </c>
      <c r="AE75" s="370"/>
    </row>
    <row r="76" spans="2:31">
      <c r="B76" s="50" t="s">
        <v>322</v>
      </c>
      <c r="C76" s="88" t="s">
        <v>9</v>
      </c>
      <c r="D76" s="97"/>
      <c r="E76" s="97"/>
      <c r="F76" s="97"/>
      <c r="G76" s="97"/>
      <c r="H76" s="309">
        <v>302.44900000000001</v>
      </c>
      <c r="I76" s="308">
        <v>77.705500000000001</v>
      </c>
      <c r="J76" s="308">
        <v>77.480500000000006</v>
      </c>
      <c r="K76" s="308">
        <v>74.045000000000002</v>
      </c>
      <c r="L76" s="308">
        <v>78.3</v>
      </c>
      <c r="M76" s="309">
        <f t="shared" si="18"/>
        <v>307.53100000000001</v>
      </c>
      <c r="N76" s="308">
        <v>75.319500000000005</v>
      </c>
      <c r="O76" s="308">
        <v>73.380499999999984</v>
      </c>
      <c r="P76" s="308">
        <v>76.415999999999997</v>
      </c>
      <c r="Q76" s="308">
        <v>76</v>
      </c>
      <c r="R76" s="309">
        <v>301.11799999999999</v>
      </c>
      <c r="S76" s="308">
        <v>53.742743765281695</v>
      </c>
      <c r="T76" s="308">
        <v>55.119622499999998</v>
      </c>
      <c r="U76" s="308">
        <v>69</v>
      </c>
      <c r="V76" s="308">
        <v>71.137633734718321</v>
      </c>
      <c r="W76" s="307">
        <f t="shared" si="19"/>
        <v>249.00000000000003</v>
      </c>
      <c r="X76" s="325">
        <v>83.215999999999994</v>
      </c>
      <c r="Y76" s="325">
        <v>87.592679000000018</v>
      </c>
      <c r="Z76" s="325">
        <v>87.293442999999996</v>
      </c>
      <c r="AA76" s="347">
        <v>90.205877999999984</v>
      </c>
      <c r="AB76" s="367">
        <f t="shared" si="20"/>
        <v>348.30799999999999</v>
      </c>
      <c r="AC76" s="368">
        <v>89.689362000000003</v>
      </c>
      <c r="AD76" s="368">
        <v>89.021313500000005</v>
      </c>
      <c r="AE76" s="370"/>
    </row>
    <row r="77" spans="2:31">
      <c r="B77" s="50" t="s">
        <v>323</v>
      </c>
      <c r="C77" s="88" t="s">
        <v>9</v>
      </c>
      <c r="D77" s="97"/>
      <c r="E77" s="97"/>
      <c r="F77" s="97"/>
      <c r="G77" s="97"/>
      <c r="H77" s="309">
        <v>165.14400000000001</v>
      </c>
      <c r="I77" s="308">
        <v>39.837000000000003</v>
      </c>
      <c r="J77" s="308">
        <v>41.506</v>
      </c>
      <c r="K77" s="308">
        <v>48.326999999999998</v>
      </c>
      <c r="L77" s="308">
        <v>57.098999999999997</v>
      </c>
      <c r="M77" s="309">
        <f t="shared" si="18"/>
        <v>186.76900000000001</v>
      </c>
      <c r="N77" s="308">
        <v>48.676000000000002</v>
      </c>
      <c r="O77" s="308">
        <v>46.256</v>
      </c>
      <c r="P77" s="308">
        <v>36.908999999999999</v>
      </c>
      <c r="Q77" s="308">
        <v>43.1</v>
      </c>
      <c r="R77" s="309">
        <v>175.13200000000001</v>
      </c>
      <c r="S77" s="308">
        <v>29.717400999999995</v>
      </c>
      <c r="T77" s="308">
        <v>42.791655999999989</v>
      </c>
      <c r="U77" s="308">
        <v>49.395660999999997</v>
      </c>
      <c r="V77" s="308">
        <v>39.095282000000019</v>
      </c>
      <c r="W77" s="307">
        <f t="shared" si="19"/>
        <v>161</v>
      </c>
      <c r="X77" s="325">
        <v>35.093000000000004</v>
      </c>
      <c r="Y77" s="325">
        <v>35</v>
      </c>
      <c r="Z77" s="325">
        <v>35.483999999999995</v>
      </c>
      <c r="AA77" s="347">
        <v>37.633048999999971</v>
      </c>
      <c r="AB77" s="367">
        <f t="shared" si="20"/>
        <v>143.21004899999997</v>
      </c>
      <c r="AC77" s="368">
        <v>38</v>
      </c>
      <c r="AD77" s="368">
        <v>38.215999999999994</v>
      </c>
      <c r="AE77" s="370"/>
    </row>
    <row r="78" spans="2:31" s="294" customFormat="1">
      <c r="B78" s="50" t="s">
        <v>324</v>
      </c>
      <c r="C78" s="88" t="s">
        <v>21</v>
      </c>
      <c r="D78" s="97"/>
      <c r="E78" s="97"/>
      <c r="F78" s="97"/>
      <c r="G78" s="97"/>
      <c r="H78" s="327">
        <f>SUM(D78:G78)</f>
        <v>0</v>
      </c>
      <c r="I78" s="308"/>
      <c r="J78" s="308"/>
      <c r="K78" s="308"/>
      <c r="L78" s="308"/>
      <c r="M78" s="327">
        <f>SUM(I78:L78)</f>
        <v>0</v>
      </c>
      <c r="N78" s="308"/>
      <c r="O78" s="308"/>
      <c r="P78" s="308"/>
      <c r="Q78" s="308"/>
      <c r="R78" s="327">
        <f>SUM(N78:Q78)</f>
        <v>0</v>
      </c>
      <c r="S78" s="308"/>
      <c r="T78" s="308"/>
      <c r="U78" s="308"/>
      <c r="V78" s="308"/>
      <c r="W78" s="327">
        <f>SUM(S78:V78)</f>
        <v>0</v>
      </c>
      <c r="X78" s="327">
        <v>0</v>
      </c>
      <c r="Y78" s="327">
        <v>0</v>
      </c>
      <c r="Z78" s="327">
        <v>0</v>
      </c>
      <c r="AA78" s="327">
        <v>0</v>
      </c>
      <c r="AB78" s="327">
        <f>SUM(X78:AA78)</f>
        <v>0</v>
      </c>
      <c r="AC78" s="368"/>
      <c r="AD78" s="368"/>
      <c r="AE78" s="370"/>
    </row>
    <row r="79" spans="2:31">
      <c r="B79" s="49"/>
      <c r="C79" s="89"/>
      <c r="D79" s="97"/>
      <c r="E79" s="97"/>
      <c r="F79" s="97"/>
      <c r="G79" s="97"/>
      <c r="H79" s="309"/>
      <c r="I79" s="308"/>
      <c r="J79" s="308"/>
      <c r="K79" s="308"/>
      <c r="L79" s="308"/>
      <c r="M79" s="309"/>
      <c r="N79" s="308"/>
      <c r="O79" s="308"/>
      <c r="P79" s="308"/>
      <c r="Q79" s="308"/>
      <c r="R79" s="309"/>
      <c r="S79" s="151"/>
      <c r="T79" s="151"/>
      <c r="U79" s="151"/>
      <c r="V79" s="308"/>
      <c r="W79" s="309"/>
      <c r="X79" s="309"/>
      <c r="Y79" s="309"/>
      <c r="Z79" s="309"/>
      <c r="AA79" s="309"/>
      <c r="AB79" s="309"/>
      <c r="AC79" s="368"/>
      <c r="AD79" s="368"/>
      <c r="AE79" s="370"/>
    </row>
    <row r="80" spans="2:31">
      <c r="B80" s="84" t="s">
        <v>325</v>
      </c>
      <c r="C80" s="93" t="s">
        <v>9</v>
      </c>
      <c r="D80" s="109">
        <f t="shared" ref="D80:G80" si="21">SUM(D69:D77)</f>
        <v>0</v>
      </c>
      <c r="E80" s="109">
        <f t="shared" si="21"/>
        <v>0</v>
      </c>
      <c r="F80" s="109">
        <f t="shared" si="21"/>
        <v>0</v>
      </c>
      <c r="G80" s="109">
        <f t="shared" si="21"/>
        <v>0</v>
      </c>
      <c r="H80" s="109">
        <f>SUM(H69:H78)</f>
        <v>2775.733185</v>
      </c>
      <c r="I80" s="109">
        <f t="shared" ref="I80:AD80" si="22">SUM(I69:I78)</f>
        <v>642.56078000000002</v>
      </c>
      <c r="J80" s="109">
        <f t="shared" si="22"/>
        <v>630.33798999999999</v>
      </c>
      <c r="K80" s="109">
        <f t="shared" si="22"/>
        <v>619.42243499999995</v>
      </c>
      <c r="L80" s="109">
        <f t="shared" si="22"/>
        <v>672.03648522747187</v>
      </c>
      <c r="M80" s="109">
        <f t="shared" si="22"/>
        <v>2564.3576902274726</v>
      </c>
      <c r="N80" s="109">
        <f t="shared" si="22"/>
        <v>653.56883500000015</v>
      </c>
      <c r="O80" s="109">
        <f t="shared" si="22"/>
        <v>625.5058949999999</v>
      </c>
      <c r="P80" s="109">
        <f t="shared" si="22"/>
        <v>593.58496000000002</v>
      </c>
      <c r="Q80" s="109">
        <f t="shared" si="22"/>
        <v>662.34990000000005</v>
      </c>
      <c r="R80" s="109">
        <f t="shared" si="22"/>
        <v>2530.0761864661654</v>
      </c>
      <c r="S80" s="109">
        <f t="shared" si="22"/>
        <v>623.73213326528173</v>
      </c>
      <c r="T80" s="109">
        <f t="shared" si="22"/>
        <v>609.82940929553797</v>
      </c>
      <c r="U80" s="109">
        <f t="shared" si="22"/>
        <v>605.01306858738712</v>
      </c>
      <c r="V80" s="109">
        <f t="shared" si="22"/>
        <v>644.64488885179333</v>
      </c>
      <c r="W80" s="109">
        <f t="shared" si="22"/>
        <v>2483.2195000000002</v>
      </c>
      <c r="X80" s="109">
        <f t="shared" si="22"/>
        <v>664.39906899999994</v>
      </c>
      <c r="Y80" s="109">
        <f t="shared" si="22"/>
        <v>599.31667668820285</v>
      </c>
      <c r="Z80" s="109">
        <f t="shared" si="22"/>
        <v>665.24018615000011</v>
      </c>
      <c r="AA80" s="109">
        <f t="shared" si="22"/>
        <v>707.34757139999988</v>
      </c>
      <c r="AB80" s="109">
        <f t="shared" si="22"/>
        <v>2636.3035032382027</v>
      </c>
      <c r="AC80" s="281">
        <f t="shared" si="22"/>
        <v>662.86420999999996</v>
      </c>
      <c r="AD80" s="281">
        <f t="shared" si="22"/>
        <v>637.16251283104543</v>
      </c>
      <c r="AE80" s="370"/>
    </row>
    <row r="81" spans="2:31">
      <c r="B81" s="49"/>
      <c r="C81" s="57"/>
      <c r="D81" s="76"/>
      <c r="E81" s="76"/>
      <c r="F81" s="76"/>
      <c r="G81" s="76"/>
      <c r="H81" s="60"/>
      <c r="I81" s="60"/>
      <c r="J81" s="60"/>
      <c r="K81" s="60"/>
      <c r="L81" s="60"/>
      <c r="M81" s="60"/>
      <c r="N81" s="60"/>
      <c r="O81" s="60"/>
      <c r="P81" s="60"/>
      <c r="Q81" s="60"/>
      <c r="R81" s="60"/>
      <c r="S81" s="151"/>
      <c r="T81" s="151"/>
      <c r="U81" s="151"/>
      <c r="V81" s="60"/>
      <c r="W81" s="60"/>
      <c r="X81" s="60"/>
      <c r="Y81" s="60"/>
      <c r="Z81" s="60"/>
      <c r="AA81" s="237"/>
      <c r="AB81" s="237"/>
      <c r="AC81" s="349"/>
      <c r="AD81" s="347"/>
      <c r="AE81" s="370"/>
    </row>
    <row r="82" spans="2:31">
      <c r="B82" s="49" t="s">
        <v>326</v>
      </c>
      <c r="C82" s="57"/>
      <c r="D82" s="76"/>
      <c r="E82" s="76"/>
      <c r="F82" s="76"/>
      <c r="G82" s="76"/>
      <c r="H82" s="60"/>
      <c r="I82" s="59"/>
      <c r="J82" s="59"/>
      <c r="K82" s="59"/>
      <c r="L82" s="59"/>
      <c r="M82" s="60"/>
      <c r="N82" s="59"/>
      <c r="O82" s="59"/>
      <c r="P82" s="59"/>
      <c r="Q82" s="59"/>
      <c r="R82" s="60"/>
      <c r="S82" s="151"/>
      <c r="T82" s="151"/>
      <c r="U82" s="151"/>
      <c r="V82" s="59"/>
      <c r="W82" s="60"/>
      <c r="X82" s="60"/>
      <c r="Y82" s="60"/>
      <c r="Z82" s="60"/>
      <c r="AA82" s="60"/>
      <c r="AB82" s="60"/>
      <c r="AC82" s="309"/>
      <c r="AD82" s="347"/>
      <c r="AE82" s="370"/>
    </row>
    <row r="83" spans="2:31">
      <c r="B83" s="46" t="s">
        <v>327</v>
      </c>
      <c r="C83" s="94" t="s">
        <v>9</v>
      </c>
      <c r="D83" s="150"/>
      <c r="E83" s="150"/>
      <c r="F83" s="150"/>
      <c r="G83" s="150"/>
      <c r="H83" s="309">
        <v>2978</v>
      </c>
      <c r="I83" s="308">
        <v>802.67079999999999</v>
      </c>
      <c r="J83" s="308">
        <v>769.1078</v>
      </c>
      <c r="K83" s="308">
        <v>621.1798</v>
      </c>
      <c r="L83" s="308">
        <v>823.16480000000001</v>
      </c>
      <c r="M83" s="309">
        <f>SUM(I83:L83)</f>
        <v>3016.1232</v>
      </c>
      <c r="N83" s="308">
        <v>799.12360000000001</v>
      </c>
      <c r="O83" s="308">
        <v>827.61939999999993</v>
      </c>
      <c r="P83" s="308">
        <v>750.6884</v>
      </c>
      <c r="Q83" s="308">
        <v>794.50480000000005</v>
      </c>
      <c r="R83" s="309">
        <f>SUM(N83:Q83)</f>
        <v>3171.9362000000001</v>
      </c>
      <c r="S83" s="308">
        <v>814.76800000000003</v>
      </c>
      <c r="T83" s="308">
        <v>800.03099999999995</v>
      </c>
      <c r="U83" s="308">
        <v>734.31859999999995</v>
      </c>
      <c r="V83" s="369">
        <v>775.88240000000008</v>
      </c>
      <c r="W83" s="307">
        <f>SUM(S83:V83)</f>
        <v>3125</v>
      </c>
      <c r="X83" s="325">
        <v>828.97699999999998</v>
      </c>
      <c r="Y83" s="325">
        <v>806.79699999999991</v>
      </c>
      <c r="Z83" s="325">
        <v>769</v>
      </c>
      <c r="AA83" s="347">
        <v>852.98320000000012</v>
      </c>
      <c r="AB83" s="367">
        <f>SUM(X83:AA83)</f>
        <v>3257.7572</v>
      </c>
      <c r="AC83" s="368">
        <v>840.99199999999996</v>
      </c>
      <c r="AD83" s="368">
        <v>730.15053442336898</v>
      </c>
      <c r="AE83" s="370"/>
    </row>
    <row r="84" spans="2:31">
      <c r="B84" s="46" t="s">
        <v>328</v>
      </c>
      <c r="C84" s="183" t="s">
        <v>9</v>
      </c>
      <c r="D84" s="150"/>
      <c r="E84" s="150"/>
      <c r="F84" s="150"/>
      <c r="G84" s="150"/>
      <c r="H84" s="309">
        <v>1823.4</v>
      </c>
      <c r="I84" s="308">
        <v>489.60640000000001</v>
      </c>
      <c r="J84" s="308">
        <v>340.22529999999989</v>
      </c>
      <c r="K84" s="308">
        <v>447.86920000000003</v>
      </c>
      <c r="L84" s="308">
        <v>488.17628430000002</v>
      </c>
      <c r="M84" s="309">
        <f>SUM(I84:L84)</f>
        <v>1765.8771843</v>
      </c>
      <c r="N84" s="308">
        <v>499.85720000000003</v>
      </c>
      <c r="O84" s="308">
        <v>456.42539999999991</v>
      </c>
      <c r="P84" s="308">
        <v>450.54290000000003</v>
      </c>
      <c r="Q84" s="308">
        <v>485.57505680000003</v>
      </c>
      <c r="R84" s="309">
        <f>SUM(N84:Q84)</f>
        <v>1892.4005568</v>
      </c>
      <c r="S84" s="308">
        <v>499.1848</v>
      </c>
      <c r="T84" s="308">
        <v>478.4890216</v>
      </c>
      <c r="U84" s="308">
        <v>444</v>
      </c>
      <c r="V84" s="369">
        <v>469.62617839999996</v>
      </c>
      <c r="W84" s="307">
        <f>SUM(S84:V84)</f>
        <v>1891.2999999999997</v>
      </c>
      <c r="X84" s="325">
        <v>497.42270000000002</v>
      </c>
      <c r="Y84" s="325">
        <v>484.84800000000001</v>
      </c>
      <c r="Z84" s="325">
        <v>408.75724730000002</v>
      </c>
      <c r="AA84" s="347">
        <v>470.43472599999996</v>
      </c>
      <c r="AB84" s="367">
        <f>SUM(X84:AA84)</f>
        <v>1861.4626733</v>
      </c>
      <c r="AC84" s="368">
        <v>537.52323894000006</v>
      </c>
      <c r="AD84" s="368">
        <v>506.45281334099991</v>
      </c>
      <c r="AE84" s="370"/>
    </row>
    <row r="85" spans="2:31">
      <c r="B85" s="46" t="s">
        <v>8</v>
      </c>
      <c r="C85" s="94" t="s">
        <v>9</v>
      </c>
      <c r="D85" s="150"/>
      <c r="E85" s="150"/>
      <c r="F85" s="150"/>
      <c r="G85" s="150"/>
      <c r="H85" s="309">
        <v>0</v>
      </c>
      <c r="I85" s="308">
        <v>0</v>
      </c>
      <c r="J85" s="308">
        <v>0</v>
      </c>
      <c r="K85" s="308">
        <v>0</v>
      </c>
      <c r="L85" s="308">
        <v>48.70297434138655</v>
      </c>
      <c r="M85" s="309">
        <f>SUM(I85:L85)</f>
        <v>48.70297434138655</v>
      </c>
      <c r="N85" s="308">
        <v>77.058842199579829</v>
      </c>
      <c r="O85" s="308">
        <v>92.598887243697476</v>
      </c>
      <c r="P85" s="308">
        <v>107.76592352521011</v>
      </c>
      <c r="Q85" s="308">
        <v>119.86089407457983</v>
      </c>
      <c r="R85" s="309">
        <f>SUM(N85:Q85)</f>
        <v>397.28454704306728</v>
      </c>
      <c r="S85" s="308">
        <v>138.071</v>
      </c>
      <c r="T85" s="308">
        <v>159</v>
      </c>
      <c r="U85" s="308">
        <v>160.96</v>
      </c>
      <c r="V85" s="369">
        <v>178.96899999999997</v>
      </c>
      <c r="W85" s="307">
        <f>SUM(S85:V85)</f>
        <v>637</v>
      </c>
      <c r="X85" s="325">
        <v>181.87700000000001</v>
      </c>
      <c r="Y85" s="325">
        <v>96.453000000000031</v>
      </c>
      <c r="Z85" s="325">
        <v>224.28232136659665</v>
      </c>
      <c r="AA85" s="347">
        <v>197.10067863340339</v>
      </c>
      <c r="AB85" s="367">
        <f>SUM(X85:AA85)</f>
        <v>699.71300000000008</v>
      </c>
      <c r="AC85" s="368">
        <v>218.69499999999999</v>
      </c>
      <c r="AD85" s="368">
        <v>187.59100000000001</v>
      </c>
      <c r="AE85" s="370"/>
    </row>
    <row r="86" spans="2:31">
      <c r="B86" s="49"/>
      <c r="C86" s="94"/>
      <c r="D86" s="150"/>
      <c r="E86" s="150"/>
      <c r="F86" s="150"/>
      <c r="G86" s="150"/>
      <c r="H86" s="60"/>
      <c r="I86" s="59"/>
      <c r="J86" s="59"/>
      <c r="K86" s="59"/>
      <c r="L86" s="59"/>
      <c r="M86" s="60"/>
      <c r="N86" s="59"/>
      <c r="O86" s="59"/>
      <c r="P86" s="59"/>
      <c r="Q86" s="59"/>
      <c r="R86" s="60"/>
      <c r="S86" s="151"/>
      <c r="T86" s="151"/>
      <c r="U86" s="151"/>
      <c r="V86" s="59"/>
      <c r="W86" s="60"/>
      <c r="X86" s="60"/>
      <c r="Y86" s="60"/>
      <c r="Z86" s="60"/>
      <c r="AA86" s="237"/>
      <c r="AB86" s="237"/>
      <c r="AC86" s="347"/>
      <c r="AD86" s="347"/>
    </row>
    <row r="87" spans="2:31">
      <c r="B87" s="84" t="s">
        <v>329</v>
      </c>
      <c r="C87" s="93" t="s">
        <v>9</v>
      </c>
      <c r="D87" s="109">
        <f t="shared" ref="D87:AD87" si="23">SUM(D83:D85)</f>
        <v>0</v>
      </c>
      <c r="E87" s="109">
        <f t="shared" si="23"/>
        <v>0</v>
      </c>
      <c r="F87" s="109">
        <f t="shared" si="23"/>
        <v>0</v>
      </c>
      <c r="G87" s="109">
        <f t="shared" si="23"/>
        <v>0</v>
      </c>
      <c r="H87" s="109">
        <f t="shared" si="23"/>
        <v>4801.3999999999996</v>
      </c>
      <c r="I87" s="109">
        <f t="shared" si="23"/>
        <v>1292.2772</v>
      </c>
      <c r="J87" s="109">
        <f t="shared" si="23"/>
        <v>1109.3330999999998</v>
      </c>
      <c r="K87" s="109">
        <f t="shared" si="23"/>
        <v>1069.049</v>
      </c>
      <c r="L87" s="109">
        <f t="shared" si="23"/>
        <v>1360.0440586413868</v>
      </c>
      <c r="M87" s="109">
        <f t="shared" si="23"/>
        <v>4830.7033586413863</v>
      </c>
      <c r="N87" s="109">
        <f t="shared" si="23"/>
        <v>1376.0396421995799</v>
      </c>
      <c r="O87" s="109">
        <f t="shared" si="23"/>
        <v>1376.6436872436973</v>
      </c>
      <c r="P87" s="109">
        <f t="shared" si="23"/>
        <v>1308.9972235252101</v>
      </c>
      <c r="Q87" s="109">
        <f t="shared" si="23"/>
        <v>1399.9407508745799</v>
      </c>
      <c r="R87" s="109">
        <f t="shared" si="23"/>
        <v>5461.6213038430678</v>
      </c>
      <c r="S87" s="109">
        <f t="shared" si="23"/>
        <v>1452.0237999999999</v>
      </c>
      <c r="T87" s="109">
        <f t="shared" si="23"/>
        <v>1437.5200215999998</v>
      </c>
      <c r="U87" s="109">
        <f t="shared" si="23"/>
        <v>1339.2786000000001</v>
      </c>
      <c r="V87" s="109">
        <f t="shared" si="23"/>
        <v>1424.4775784000001</v>
      </c>
      <c r="W87" s="109">
        <f t="shared" si="23"/>
        <v>5653.2999999999993</v>
      </c>
      <c r="X87" s="281">
        <f t="shared" si="23"/>
        <v>1508.2766999999999</v>
      </c>
      <c r="Y87" s="281">
        <f t="shared" si="23"/>
        <v>1388.098</v>
      </c>
      <c r="Z87" s="281">
        <f t="shared" si="23"/>
        <v>1402.0395686665966</v>
      </c>
      <c r="AA87" s="281">
        <f t="shared" si="23"/>
        <v>1520.5186046334034</v>
      </c>
      <c r="AB87" s="109">
        <f t="shared" si="23"/>
        <v>5818.9328733000002</v>
      </c>
      <c r="AC87" s="281">
        <f t="shared" si="23"/>
        <v>1597.21023894</v>
      </c>
      <c r="AD87" s="281">
        <f t="shared" si="23"/>
        <v>1424.194347764369</v>
      </c>
    </row>
    <row r="88" spans="2:31">
      <c r="B88" s="49"/>
      <c r="C88" s="57"/>
      <c r="D88" s="76"/>
      <c r="E88" s="76"/>
      <c r="F88" s="76"/>
      <c r="G88" s="76"/>
      <c r="H88" s="60"/>
      <c r="I88" s="59"/>
      <c r="J88" s="59"/>
      <c r="K88" s="59"/>
      <c r="L88" s="59"/>
      <c r="M88" s="60"/>
      <c r="N88" s="59"/>
      <c r="O88" s="59"/>
      <c r="P88" s="59"/>
      <c r="Q88" s="59"/>
      <c r="R88" s="60"/>
      <c r="S88" s="151"/>
      <c r="T88" s="151"/>
      <c r="U88" s="151"/>
      <c r="V88" s="59"/>
      <c r="W88" s="60"/>
      <c r="X88" s="308"/>
      <c r="Y88" s="308"/>
      <c r="Z88" s="308"/>
      <c r="AA88" s="308"/>
      <c r="AB88" s="60"/>
      <c r="AC88" s="308"/>
      <c r="AD88" s="308"/>
    </row>
    <row r="89" spans="2:31" ht="13.5" thickBot="1">
      <c r="B89" s="53" t="s">
        <v>330</v>
      </c>
      <c r="C89" s="95" t="s">
        <v>9</v>
      </c>
      <c r="D89" s="110">
        <f>SUM(D80,D87)</f>
        <v>0</v>
      </c>
      <c r="E89" s="110">
        <f t="shared" ref="E89:X89" si="24">SUM(E80,E87)</f>
        <v>0</v>
      </c>
      <c r="F89" s="110">
        <f t="shared" si="24"/>
        <v>0</v>
      </c>
      <c r="G89" s="110">
        <f t="shared" si="24"/>
        <v>0</v>
      </c>
      <c r="H89" s="110">
        <f t="shared" si="24"/>
        <v>7577.1331849999997</v>
      </c>
      <c r="I89" s="110">
        <f t="shared" si="24"/>
        <v>1934.83798</v>
      </c>
      <c r="J89" s="110">
        <f t="shared" si="24"/>
        <v>1739.6710899999998</v>
      </c>
      <c r="K89" s="110">
        <f t="shared" si="24"/>
        <v>1688.4714349999999</v>
      </c>
      <c r="L89" s="110">
        <f t="shared" si="24"/>
        <v>2032.0805438688585</v>
      </c>
      <c r="M89" s="110">
        <f t="shared" si="24"/>
        <v>7395.061048868859</v>
      </c>
      <c r="N89" s="110">
        <f t="shared" si="24"/>
        <v>2029.6084771995802</v>
      </c>
      <c r="O89" s="110">
        <f t="shared" si="24"/>
        <v>2002.1495822436973</v>
      </c>
      <c r="P89" s="110">
        <f t="shared" si="24"/>
        <v>1902.58218352521</v>
      </c>
      <c r="Q89" s="110">
        <f t="shared" si="24"/>
        <v>2062.29065087458</v>
      </c>
      <c r="R89" s="110">
        <v>7991</v>
      </c>
      <c r="S89" s="110">
        <f t="shared" si="24"/>
        <v>2075.7559332652818</v>
      </c>
      <c r="T89" s="110">
        <f t="shared" si="24"/>
        <v>2047.3494308955378</v>
      </c>
      <c r="U89" s="110">
        <f t="shared" si="24"/>
        <v>1944.2916685873872</v>
      </c>
      <c r="V89" s="110">
        <f t="shared" si="24"/>
        <v>2069.1224672517933</v>
      </c>
      <c r="W89" s="110">
        <f t="shared" si="24"/>
        <v>8136.5194999999994</v>
      </c>
      <c r="X89" s="280">
        <f t="shared" si="24"/>
        <v>2172.6757689999999</v>
      </c>
      <c r="Y89" s="280">
        <f t="shared" ref="Y89:AD89" si="25">SUM(Y80,Y87)</f>
        <v>1987.4146766882027</v>
      </c>
      <c r="Z89" s="280">
        <f t="shared" si="25"/>
        <v>2067.2797548165968</v>
      </c>
      <c r="AA89" s="280">
        <f t="shared" si="25"/>
        <v>2227.8661760334035</v>
      </c>
      <c r="AB89" s="110">
        <f t="shared" si="25"/>
        <v>8455.2363765382033</v>
      </c>
      <c r="AC89" s="280">
        <f t="shared" si="25"/>
        <v>2260.0744489399999</v>
      </c>
      <c r="AD89" s="280">
        <f t="shared" si="25"/>
        <v>2061.3568605954142</v>
      </c>
    </row>
    <row r="90" spans="2:31">
      <c r="D90" s="54"/>
      <c r="E90" s="54"/>
      <c r="F90" s="54"/>
      <c r="G90" s="54"/>
      <c r="H90" s="108"/>
      <c r="I90" s="55"/>
      <c r="J90" s="55"/>
      <c r="K90" s="55"/>
      <c r="L90" s="55"/>
      <c r="M90" s="108"/>
      <c r="N90" s="55"/>
      <c r="O90" s="55"/>
      <c r="P90" s="55"/>
      <c r="Q90" s="55"/>
      <c r="R90" s="108"/>
      <c r="S90" s="55"/>
      <c r="T90" s="55"/>
      <c r="U90" s="55"/>
      <c r="V90" s="55"/>
      <c r="W90" s="108"/>
      <c r="X90" s="108"/>
      <c r="Y90" s="108"/>
      <c r="Z90" s="108"/>
      <c r="AA90" s="237"/>
      <c r="AB90" s="237"/>
      <c r="AC90" s="349"/>
      <c r="AD90" s="349"/>
    </row>
    <row r="91" spans="2:31">
      <c r="AA91" s="237"/>
      <c r="AB91" s="237"/>
      <c r="AC91" s="349"/>
      <c r="AD91" s="349"/>
    </row>
    <row r="92" spans="2:31">
      <c r="AA92" s="237"/>
      <c r="AB92" s="237"/>
      <c r="AC92" s="349"/>
      <c r="AD92" s="349"/>
    </row>
    <row r="93" spans="2:31">
      <c r="AA93" s="237"/>
      <c r="AB93" s="237"/>
      <c r="AC93" s="349"/>
      <c r="AD93" s="349"/>
    </row>
    <row r="94" spans="2:31" ht="15.75" customHeight="1">
      <c r="B94" s="371" t="s">
        <v>333</v>
      </c>
      <c r="C94" s="371"/>
      <c r="D94" s="371"/>
      <c r="E94" s="371"/>
      <c r="F94" s="371"/>
      <c r="G94" s="371"/>
      <c r="H94" s="371"/>
      <c r="I94" s="270"/>
      <c r="J94" s="270"/>
      <c r="K94" s="270"/>
      <c r="L94" s="270"/>
      <c r="M94" s="270"/>
      <c r="N94" s="270"/>
      <c r="O94" s="270"/>
      <c r="P94" s="270"/>
      <c r="Q94" s="270"/>
      <c r="R94" s="270"/>
      <c r="S94" s="270"/>
      <c r="T94" s="270"/>
      <c r="U94" s="270"/>
      <c r="V94" s="270"/>
      <c r="W94" s="270"/>
      <c r="X94" s="270"/>
      <c r="Y94" s="270"/>
      <c r="Z94" s="270"/>
      <c r="AA94" s="270"/>
      <c r="AB94" s="270"/>
      <c r="AC94" s="279"/>
    </row>
    <row r="95" spans="2:31" ht="25.5">
      <c r="B95" s="277" t="s">
        <v>334</v>
      </c>
      <c r="C95" s="384">
        <v>2019</v>
      </c>
      <c r="D95" s="294"/>
      <c r="E95" s="294"/>
      <c r="F95" s="294"/>
      <c r="G95" s="275"/>
      <c r="H95" s="384">
        <v>2020</v>
      </c>
      <c r="I95" s="275"/>
      <c r="J95" s="275"/>
      <c r="K95" s="275"/>
      <c r="L95" s="275"/>
      <c r="M95" s="276"/>
      <c r="N95" s="275"/>
      <c r="O95" s="275"/>
      <c r="P95" s="275"/>
      <c r="Q95" s="275"/>
      <c r="R95" s="4"/>
      <c r="S95" s="272"/>
      <c r="T95" s="272"/>
      <c r="U95" s="272"/>
      <c r="V95" s="272"/>
      <c r="W95" s="271"/>
      <c r="X95" s="272"/>
      <c r="Y95" s="272"/>
      <c r="Z95" s="272"/>
      <c r="AA95" s="273"/>
      <c r="AB95" s="274"/>
      <c r="AC95" s="274"/>
    </row>
    <row r="96" spans="2:31" ht="25.5">
      <c r="B96" s="403" t="s">
        <v>335</v>
      </c>
      <c r="C96" s="278">
        <v>5220</v>
      </c>
      <c r="D96" s="299"/>
      <c r="E96" s="299"/>
      <c r="F96" s="299"/>
      <c r="G96" s="299"/>
      <c r="H96" s="278">
        <v>4894</v>
      </c>
      <c r="AA96" s="239"/>
      <c r="AB96" s="239"/>
      <c r="AC96" s="239"/>
    </row>
    <row r="97" spans="2:29">
      <c r="B97" s="296" t="s">
        <v>336</v>
      </c>
      <c r="C97" s="107">
        <v>676</v>
      </c>
      <c r="D97" s="299"/>
      <c r="E97" s="299"/>
      <c r="F97" s="299"/>
      <c r="G97" s="299"/>
      <c r="H97" s="107">
        <v>635</v>
      </c>
      <c r="AA97" s="239"/>
      <c r="AB97" s="239"/>
      <c r="AC97" s="239"/>
    </row>
    <row r="98" spans="2:29">
      <c r="AA98" s="239"/>
      <c r="AB98" s="239"/>
      <c r="AC98" s="239"/>
    </row>
    <row r="99" spans="2:29">
      <c r="AA99" s="239"/>
      <c r="AB99" s="239"/>
      <c r="AC99" s="239"/>
    </row>
    <row r="100" spans="2:29">
      <c r="AA100" s="239"/>
      <c r="AB100" s="239"/>
      <c r="AC100" s="239"/>
    </row>
    <row r="101" spans="2:29">
      <c r="AA101" s="239"/>
      <c r="AB101" s="239"/>
      <c r="AC101" s="239"/>
    </row>
    <row r="102" spans="2:29">
      <c r="AA102" s="239"/>
      <c r="AB102" s="239"/>
      <c r="AC102" s="239"/>
    </row>
    <row r="103" spans="2:29">
      <c r="AA103" s="239"/>
      <c r="AB103" s="239"/>
      <c r="AC103" s="239"/>
    </row>
    <row r="104" spans="2:29">
      <c r="AA104" s="239"/>
      <c r="AB104" s="239"/>
      <c r="AC104" s="239"/>
    </row>
    <row r="105" spans="2:29">
      <c r="AA105" s="239"/>
      <c r="AB105" s="239"/>
      <c r="AC105" s="239"/>
    </row>
    <row r="106" spans="2:29">
      <c r="AA106" s="239"/>
      <c r="AB106" s="239"/>
      <c r="AC106" s="239"/>
    </row>
    <row r="107" spans="2:29">
      <c r="AA107" s="239"/>
      <c r="AB107" s="239"/>
      <c r="AC107" s="239"/>
    </row>
    <row r="108" spans="2:29">
      <c r="AA108" s="239"/>
      <c r="AB108" s="239"/>
      <c r="AC108" s="239"/>
    </row>
    <row r="109" spans="2:29">
      <c r="AA109" s="239"/>
      <c r="AB109" s="239"/>
      <c r="AC109" s="239"/>
    </row>
    <row r="110" spans="2:29">
      <c r="AA110" s="239"/>
      <c r="AB110" s="239"/>
      <c r="AC110" s="239"/>
    </row>
    <row r="111" spans="2:29">
      <c r="AA111" s="239"/>
      <c r="AB111" s="239"/>
      <c r="AC111" s="239"/>
    </row>
    <row r="112" spans="2:29">
      <c r="AA112" s="239"/>
      <c r="AB112" s="239"/>
      <c r="AC112" s="239"/>
    </row>
    <row r="113" spans="27:29">
      <c r="AA113" s="239"/>
      <c r="AB113" s="239"/>
      <c r="AC113" s="239"/>
    </row>
    <row r="114" spans="27:29">
      <c r="AA114" s="239"/>
      <c r="AB114" s="239"/>
      <c r="AC114" s="239"/>
    </row>
  </sheetData>
  <pageMargins left="0.25" right="0.25" top="0.75" bottom="0.75" header="0.3" footer="0.3"/>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G64"/>
  <sheetViews>
    <sheetView showGridLines="0" zoomScale="80" zoomScaleNormal="80" workbookViewId="0">
      <selection activeCell="AE9" sqref="AE9"/>
    </sheetView>
  </sheetViews>
  <sheetFormatPr defaultColWidth="8.7109375" defaultRowHeight="12.75" outlineLevelRow="1" outlineLevelCol="1"/>
  <cols>
    <col min="1" max="1" width="4.42578125" style="4" customWidth="1"/>
    <col min="2" max="2" width="58.42578125" style="4" customWidth="1"/>
    <col min="3" max="3" width="16.28515625" style="111" customWidth="1"/>
    <col min="4" max="6" width="10.7109375" style="65" hidden="1" customWidth="1" outlineLevel="1"/>
    <col min="7" max="7" width="6.5703125" style="65" hidden="1" customWidth="1" outlineLevel="1"/>
    <col min="8" max="8" width="10.7109375" style="8" customWidth="1" collapsed="1"/>
    <col min="9" max="12" width="10.7109375" style="4" hidden="1" customWidth="1" outlineLevel="1"/>
    <col min="13" max="13" width="10.7109375" style="8" customWidth="1" collapsed="1"/>
    <col min="14" max="17" width="10.7109375" style="4" hidden="1" customWidth="1" outlineLevel="1"/>
    <col min="18" max="18" width="10.7109375" style="8" customWidth="1" collapsed="1"/>
    <col min="19" max="22" width="10.7109375" style="4" hidden="1" customWidth="1" outlineLevel="1"/>
    <col min="23" max="23" width="10.7109375" style="8" customWidth="1" collapsed="1"/>
    <col min="24" max="27" width="11.28515625" style="4" hidden="1" customWidth="1" outlineLevel="1"/>
    <col min="28" max="28" width="10.7109375" style="8" customWidth="1" collapsed="1"/>
    <col min="29" max="29" width="10.7109375" style="296" customWidth="1"/>
    <col min="30" max="30" width="9.5703125" style="4" customWidth="1"/>
    <col min="31" max="31" width="10.5703125" style="4" bestFit="1" customWidth="1"/>
    <col min="32" max="32" width="8.7109375" style="4"/>
    <col min="33" max="33" width="9.85546875" style="4" bestFit="1" customWidth="1"/>
    <col min="34" max="16384" width="8.7109375" style="4"/>
  </cols>
  <sheetData>
    <row r="1" spans="2:32">
      <c r="B1" s="13"/>
      <c r="C1" s="85"/>
      <c r="D1" s="318" t="s">
        <v>82</v>
      </c>
      <c r="E1" s="318" t="s">
        <v>83</v>
      </c>
      <c r="F1" s="318" t="s">
        <v>84</v>
      </c>
      <c r="G1" s="318" t="s">
        <v>85</v>
      </c>
      <c r="H1" s="83">
        <v>2015</v>
      </c>
      <c r="I1" s="318" t="s">
        <v>86</v>
      </c>
      <c r="J1" s="318" t="s">
        <v>87</v>
      </c>
      <c r="K1" s="318" t="s">
        <v>88</v>
      </c>
      <c r="L1" s="318" t="s">
        <v>89</v>
      </c>
      <c r="M1" s="83">
        <v>2016</v>
      </c>
      <c r="N1" s="318" t="s">
        <v>90</v>
      </c>
      <c r="O1" s="318" t="s">
        <v>91</v>
      </c>
      <c r="P1" s="318" t="s">
        <v>92</v>
      </c>
      <c r="Q1" s="318" t="s">
        <v>93</v>
      </c>
      <c r="R1" s="83">
        <v>2017</v>
      </c>
      <c r="S1" s="318" t="s">
        <v>94</v>
      </c>
      <c r="T1" s="318" t="s">
        <v>95</v>
      </c>
      <c r="U1" s="318" t="s">
        <v>96</v>
      </c>
      <c r="V1" s="318" t="s">
        <v>97</v>
      </c>
      <c r="W1" s="83">
        <v>2018</v>
      </c>
      <c r="X1" s="318" t="s">
        <v>98</v>
      </c>
      <c r="Y1" s="318" t="s">
        <v>99</v>
      </c>
      <c r="Z1" s="318" t="s">
        <v>100</v>
      </c>
      <c r="AA1" s="318" t="s">
        <v>101</v>
      </c>
      <c r="AB1" s="83">
        <v>2019</v>
      </c>
      <c r="AC1" s="318" t="s">
        <v>26</v>
      </c>
      <c r="AD1" s="318" t="s">
        <v>27</v>
      </c>
    </row>
    <row r="2" spans="2:32">
      <c r="B2" s="294" t="s">
        <v>62</v>
      </c>
      <c r="C2" s="319" t="s">
        <v>63</v>
      </c>
      <c r="D2" s="81">
        <v>53.93634920634922</v>
      </c>
      <c r="E2" s="164">
        <v>61.875</v>
      </c>
      <c r="F2" s="164">
        <v>50.434999999999995</v>
      </c>
      <c r="G2" s="164">
        <v>43.764296875000021</v>
      </c>
      <c r="H2" s="165">
        <v>52.37003937007875</v>
      </c>
      <c r="I2" s="164">
        <v>33.939193548387088</v>
      </c>
      <c r="J2" s="164">
        <v>45.5886507936508</v>
      </c>
      <c r="K2" s="164">
        <v>45.858923076923098</v>
      </c>
      <c r="L2" s="164">
        <v>49.326984126984122</v>
      </c>
      <c r="M2" s="165">
        <v>43.734169960474318</v>
      </c>
      <c r="N2" s="164">
        <v>53.692187500000017</v>
      </c>
      <c r="O2" s="164">
        <v>49.641393442622963</v>
      </c>
      <c r="P2" s="164">
        <v>52.077187499999994</v>
      </c>
      <c r="Q2" s="164">
        <v>61.256825396825377</v>
      </c>
      <c r="R2" s="165">
        <v>54.192638888888901</v>
      </c>
      <c r="S2" s="164">
        <v>66.819841269841262</v>
      </c>
      <c r="T2" s="164">
        <v>74.393306451612901</v>
      </c>
      <c r="U2" s="164">
        <v>75.162343750000005</v>
      </c>
      <c r="V2" s="164">
        <v>68.87</v>
      </c>
      <c r="W2" s="165">
        <v>71.31</v>
      </c>
      <c r="X2" s="338">
        <v>63.13</v>
      </c>
      <c r="Y2" s="189">
        <v>68.861229508196715</v>
      </c>
      <c r="Z2" s="201">
        <v>62</v>
      </c>
      <c r="AA2" s="246">
        <v>63.084531249999984</v>
      </c>
      <c r="AB2" s="165">
        <v>64.209999999999994</v>
      </c>
      <c r="AC2" s="294">
        <v>50.7</v>
      </c>
      <c r="AD2" s="316">
        <v>29.556229508196722</v>
      </c>
    </row>
    <row r="3" spans="2:32">
      <c r="B3" s="297" t="s">
        <v>64</v>
      </c>
      <c r="C3" s="319" t="s">
        <v>19</v>
      </c>
      <c r="D3" s="81">
        <v>184.57788888888882</v>
      </c>
      <c r="E3" s="81">
        <v>185.86153846153843</v>
      </c>
      <c r="F3" s="81">
        <v>216.91630434782604</v>
      </c>
      <c r="G3" s="81">
        <v>300.43565217391313</v>
      </c>
      <c r="H3" s="103">
        <v>222.25147945205487</v>
      </c>
      <c r="I3" s="81">
        <v>355.11813186813185</v>
      </c>
      <c r="J3" s="81">
        <v>335.57999999999993</v>
      </c>
      <c r="K3" s="81">
        <v>341.33826086956515</v>
      </c>
      <c r="L3" s="81">
        <v>335.07271739130442</v>
      </c>
      <c r="M3" s="103">
        <v>341.75775956284201</v>
      </c>
      <c r="N3" s="81">
        <v>322.5292222222223</v>
      </c>
      <c r="O3" s="81">
        <v>315.00670329670334</v>
      </c>
      <c r="P3" s="81">
        <v>332.17956521739148</v>
      </c>
      <c r="Q3" s="81">
        <v>334.4015217391306</v>
      </c>
      <c r="R3" s="103">
        <v>326.07863013698676</v>
      </c>
      <c r="S3" s="81">
        <v>323.30644444444448</v>
      </c>
      <c r="T3" s="81">
        <v>329.62934065934064</v>
      </c>
      <c r="U3" s="81">
        <v>355.89945652173907</v>
      </c>
      <c r="V3" s="81">
        <v>369.83</v>
      </c>
      <c r="W3" s="103">
        <v>344.71</v>
      </c>
      <c r="X3" s="316">
        <v>378.04</v>
      </c>
      <c r="Y3" s="341">
        <v>379.14</v>
      </c>
      <c r="Z3" s="188">
        <v>385.77</v>
      </c>
      <c r="AA3" s="188">
        <v>386.85849462365593</v>
      </c>
      <c r="AB3" s="103">
        <v>382.86536986301365</v>
      </c>
      <c r="AC3" s="341">
        <v>391.72</v>
      </c>
      <c r="AD3" s="341">
        <v>417.69131868131882</v>
      </c>
    </row>
    <row r="4" spans="2:32">
      <c r="B4" s="16" t="s">
        <v>65</v>
      </c>
      <c r="C4" s="96" t="s">
        <v>19</v>
      </c>
      <c r="D4" s="82">
        <v>185.65</v>
      </c>
      <c r="E4" s="82">
        <v>186.2</v>
      </c>
      <c r="F4" s="82">
        <v>270.39999999999998</v>
      </c>
      <c r="G4" s="82">
        <v>339.47</v>
      </c>
      <c r="H4" s="104">
        <v>339.47</v>
      </c>
      <c r="I4" s="82">
        <v>343.06</v>
      </c>
      <c r="J4" s="82">
        <v>338.87</v>
      </c>
      <c r="K4" s="82">
        <v>334.93</v>
      </c>
      <c r="L4" s="82">
        <v>333.29</v>
      </c>
      <c r="M4" s="104">
        <v>333.29</v>
      </c>
      <c r="N4" s="82">
        <v>314.79000000000002</v>
      </c>
      <c r="O4" s="82">
        <v>321.45999999999998</v>
      </c>
      <c r="P4" s="82">
        <v>341.19</v>
      </c>
      <c r="Q4" s="82">
        <v>332.33</v>
      </c>
      <c r="R4" s="104">
        <v>332.33</v>
      </c>
      <c r="S4" s="82">
        <v>318.31</v>
      </c>
      <c r="T4" s="82">
        <v>341.08</v>
      </c>
      <c r="U4" s="82">
        <v>363.07</v>
      </c>
      <c r="V4" s="82">
        <v>384.2</v>
      </c>
      <c r="W4" s="104">
        <v>384.2</v>
      </c>
      <c r="X4" s="317">
        <v>380.04</v>
      </c>
      <c r="Y4" s="317">
        <v>380.53</v>
      </c>
      <c r="Z4" s="82">
        <v>387.63</v>
      </c>
      <c r="AA4" s="82">
        <v>382.59</v>
      </c>
      <c r="AB4" s="104">
        <v>382.59</v>
      </c>
      <c r="AC4" s="317">
        <v>447.67</v>
      </c>
      <c r="AD4" s="317">
        <v>403.93</v>
      </c>
    </row>
    <row r="5" spans="2:32">
      <c r="AD5" s="296"/>
    </row>
    <row r="6" spans="2:32">
      <c r="AD6" s="296"/>
    </row>
    <row r="7" spans="2:32" ht="18.75">
      <c r="B7" s="20" t="s">
        <v>39</v>
      </c>
      <c r="C7" s="113"/>
      <c r="D7" s="20"/>
      <c r="E7" s="20"/>
      <c r="F7" s="20"/>
      <c r="G7" s="20"/>
      <c r="AD7" s="296"/>
    </row>
    <row r="8" spans="2:32">
      <c r="B8" s="294"/>
      <c r="C8" s="323"/>
      <c r="R8" s="106"/>
      <c r="W8" s="106"/>
      <c r="AB8" s="106"/>
      <c r="AC8" s="320"/>
      <c r="AD8" s="320"/>
    </row>
    <row r="9" spans="2:32">
      <c r="B9" s="45" t="s">
        <v>337</v>
      </c>
      <c r="C9" s="87"/>
      <c r="D9" s="318" t="s">
        <v>82</v>
      </c>
      <c r="E9" s="318" t="s">
        <v>83</v>
      </c>
      <c r="F9" s="318" t="s">
        <v>84</v>
      </c>
      <c r="G9" s="318" t="s">
        <v>85</v>
      </c>
      <c r="H9" s="83">
        <v>2015</v>
      </c>
      <c r="I9" s="318" t="s">
        <v>86</v>
      </c>
      <c r="J9" s="318" t="s">
        <v>87</v>
      </c>
      <c r="K9" s="318" t="s">
        <v>88</v>
      </c>
      <c r="L9" s="318" t="s">
        <v>89</v>
      </c>
      <c r="M9" s="83">
        <v>2016</v>
      </c>
      <c r="N9" s="318" t="s">
        <v>90</v>
      </c>
      <c r="O9" s="318" t="s">
        <v>91</v>
      </c>
      <c r="P9" s="318" t="s">
        <v>92</v>
      </c>
      <c r="Q9" s="318" t="s">
        <v>93</v>
      </c>
      <c r="R9" s="83">
        <v>2017</v>
      </c>
      <c r="S9" s="318" t="s">
        <v>94</v>
      </c>
      <c r="T9" s="318" t="s">
        <v>95</v>
      </c>
      <c r="U9" s="318" t="s">
        <v>96</v>
      </c>
      <c r="V9" s="318" t="s">
        <v>97</v>
      </c>
      <c r="W9" s="83">
        <v>2018</v>
      </c>
      <c r="X9" s="318" t="s">
        <v>98</v>
      </c>
      <c r="Y9" s="318" t="s">
        <v>99</v>
      </c>
      <c r="Z9" s="318" t="s">
        <v>100</v>
      </c>
      <c r="AA9" s="318" t="s">
        <v>101</v>
      </c>
      <c r="AB9" s="83">
        <v>2019</v>
      </c>
      <c r="AC9" s="318" t="s">
        <v>26</v>
      </c>
      <c r="AD9" s="318" t="s">
        <v>27</v>
      </c>
    </row>
    <row r="10" spans="2:32">
      <c r="B10" s="27" t="s">
        <v>338</v>
      </c>
      <c r="C10" s="323" t="s">
        <v>339</v>
      </c>
      <c r="D10" s="66">
        <v>12.452999999999999</v>
      </c>
      <c r="E10" s="66">
        <v>11.919</v>
      </c>
      <c r="F10" s="66">
        <v>11.701000000000001</v>
      </c>
      <c r="G10" s="66">
        <v>11.468</v>
      </c>
      <c r="H10" s="67">
        <f>SUM(D10:G10)</f>
        <v>47.540999999999997</v>
      </c>
      <c r="I10" s="66">
        <v>11.068</v>
      </c>
      <c r="J10" s="66">
        <v>10.855</v>
      </c>
      <c r="K10" s="66">
        <v>10.894</v>
      </c>
      <c r="L10" s="66">
        <v>10.98</v>
      </c>
      <c r="M10" s="67">
        <f>SUM(I10:L10)</f>
        <v>43.796999999999997</v>
      </c>
      <c r="N10" s="66">
        <v>11.17</v>
      </c>
      <c r="O10" s="66">
        <v>11.561999999999999</v>
      </c>
      <c r="P10" s="66">
        <v>11.79</v>
      </c>
      <c r="Q10" s="66">
        <v>11.771000000000001</v>
      </c>
      <c r="R10" s="67">
        <f>SUM(N10:Q10)</f>
        <v>46.292999999999999</v>
      </c>
      <c r="S10" s="166">
        <v>11.137767999999999</v>
      </c>
      <c r="T10" s="166">
        <v>11.289193000000001</v>
      </c>
      <c r="U10" s="166">
        <v>11.484501</v>
      </c>
      <c r="V10" s="66">
        <v>11.397314</v>
      </c>
      <c r="W10" s="67">
        <f>SUM(S10:V10)</f>
        <v>45.308776000000002</v>
      </c>
      <c r="X10" s="166">
        <v>11.044238999999999</v>
      </c>
      <c r="Y10" s="193">
        <v>11.154</v>
      </c>
      <c r="Z10" s="193">
        <v>11.142027999999998</v>
      </c>
      <c r="AA10" s="247">
        <v>11.122733</v>
      </c>
      <c r="AB10" s="67">
        <f t="shared" ref="AB10:AB15" si="0">SUM(X10:AA10)</f>
        <v>44.462999999999994</v>
      </c>
      <c r="AC10" s="342">
        <v>10.51</v>
      </c>
      <c r="AD10" s="342">
        <v>11</v>
      </c>
      <c r="AE10" s="370"/>
      <c r="AF10" s="370"/>
    </row>
    <row r="11" spans="2:32">
      <c r="B11" s="404" t="s">
        <v>340</v>
      </c>
      <c r="C11" s="323" t="s">
        <v>339</v>
      </c>
      <c r="D11" s="66">
        <v>2.0379999999999998</v>
      </c>
      <c r="E11" s="66">
        <v>2.0049999999999999</v>
      </c>
      <c r="F11" s="66">
        <v>1.954</v>
      </c>
      <c r="G11" s="66">
        <v>1.9379999999999999</v>
      </c>
      <c r="H11" s="67">
        <f>SUM(D11:G11)</f>
        <v>7.9349999999999987</v>
      </c>
      <c r="I11" s="66">
        <v>1.877</v>
      </c>
      <c r="J11" s="66">
        <v>1.736</v>
      </c>
      <c r="K11" s="66">
        <v>1.764</v>
      </c>
      <c r="L11" s="66">
        <v>1.6675</v>
      </c>
      <c r="M11" s="67">
        <f>SUM(I11:L11)</f>
        <v>7.0444999999999993</v>
      </c>
      <c r="N11" s="66">
        <v>1.9319999999999999</v>
      </c>
      <c r="O11" s="66">
        <v>2.06</v>
      </c>
      <c r="P11" s="66">
        <v>2.1560000000000001</v>
      </c>
      <c r="Q11" s="66">
        <v>2.121</v>
      </c>
      <c r="R11" s="67">
        <f>SUM(N11:Q11)</f>
        <v>8.2690000000000001</v>
      </c>
      <c r="S11" s="166">
        <v>1.9990000000000001</v>
      </c>
      <c r="T11" s="166">
        <v>1.865</v>
      </c>
      <c r="U11" s="166">
        <v>2.089</v>
      </c>
      <c r="V11" s="66">
        <v>2.0456755000000011</v>
      </c>
      <c r="W11" s="67">
        <f>SUM(S11:V11)</f>
        <v>7.9986755000000009</v>
      </c>
      <c r="X11" s="166">
        <v>1.982675</v>
      </c>
      <c r="Y11" s="166">
        <v>2.0609999999999999</v>
      </c>
      <c r="Z11" s="166">
        <v>2.0315459999999992</v>
      </c>
      <c r="AA11" s="247">
        <v>2.0247790000000001</v>
      </c>
      <c r="AB11" s="67">
        <f t="shared" si="0"/>
        <v>8.1</v>
      </c>
      <c r="AC11" s="342">
        <v>1.85</v>
      </c>
      <c r="AD11" s="342">
        <v>1.9159999999999999</v>
      </c>
      <c r="AE11" s="370"/>
      <c r="AF11" s="370"/>
    </row>
    <row r="12" spans="2:32">
      <c r="B12" s="297" t="s">
        <v>341</v>
      </c>
      <c r="C12" s="323" t="s">
        <v>339</v>
      </c>
      <c r="D12" s="66">
        <v>0.52</v>
      </c>
      <c r="E12" s="66">
        <v>0.49099999999999999</v>
      </c>
      <c r="F12" s="66">
        <v>0.42199999999999999</v>
      </c>
      <c r="G12" s="66">
        <v>0.47599999999999998</v>
      </c>
      <c r="H12" s="67">
        <f>SUM(D12:G12)</f>
        <v>1.909</v>
      </c>
      <c r="I12" s="66">
        <v>0.59699999999999998</v>
      </c>
      <c r="J12" s="66">
        <v>0.52700000000000002</v>
      </c>
      <c r="K12" s="66">
        <v>0.56699999999999995</v>
      </c>
      <c r="L12" s="66">
        <v>0.66520000000000001</v>
      </c>
      <c r="M12" s="67">
        <f>SUM(I12:L12)</f>
        <v>2.3562000000000003</v>
      </c>
      <c r="N12" s="66">
        <v>0.51300000000000001</v>
      </c>
      <c r="O12" s="66">
        <v>0.51</v>
      </c>
      <c r="P12" s="66">
        <v>0.41399999999999998</v>
      </c>
      <c r="Q12" s="66">
        <v>0.43</v>
      </c>
      <c r="R12" s="67">
        <f>SUM(N12:Q12)</f>
        <v>1.867</v>
      </c>
      <c r="S12" s="166">
        <v>0.47247317999999999</v>
      </c>
      <c r="T12" s="166">
        <v>0.60649964999999995</v>
      </c>
      <c r="U12" s="166">
        <v>0.46600000000000003</v>
      </c>
      <c r="V12" s="66">
        <v>0.43316595000000002</v>
      </c>
      <c r="W12" s="67">
        <f>SUM(S12:V12)</f>
        <v>1.9781387799999999</v>
      </c>
      <c r="X12" s="166">
        <v>0.42019410000000001</v>
      </c>
      <c r="Y12" s="166">
        <v>0.46899999999999997</v>
      </c>
      <c r="Z12" s="166">
        <v>0.37739702000000014</v>
      </c>
      <c r="AA12" s="247">
        <v>0.38140887999999995</v>
      </c>
      <c r="AB12" s="67">
        <f t="shared" si="0"/>
        <v>1.6480000000000001</v>
      </c>
      <c r="AC12" s="342">
        <v>0.28399999999999997</v>
      </c>
      <c r="AD12" s="342">
        <v>0.40200000000000002</v>
      </c>
      <c r="AE12" s="370"/>
      <c r="AF12" s="370"/>
    </row>
    <row r="13" spans="2:32" s="15" customFormat="1">
      <c r="B13" s="297" t="s">
        <v>342</v>
      </c>
      <c r="C13" s="323" t="s">
        <v>339</v>
      </c>
      <c r="D13" s="119">
        <v>2.2782543424999999</v>
      </c>
      <c r="E13" s="119">
        <v>2.1724150250000003</v>
      </c>
      <c r="F13" s="119">
        <v>2.0860991750000002</v>
      </c>
      <c r="G13" s="119">
        <v>2.3358061275000002</v>
      </c>
      <c r="H13" s="67">
        <f>SUM(D13:G13)</f>
        <v>8.8725746700000006</v>
      </c>
      <c r="I13" s="119">
        <v>2.4759466474999994</v>
      </c>
      <c r="J13" s="119">
        <v>2.0541387799999997</v>
      </c>
      <c r="K13" s="119">
        <v>1.9798618725000001</v>
      </c>
      <c r="L13" s="119">
        <v>2.6819279549999999</v>
      </c>
      <c r="M13" s="67">
        <f>SUM(I13:L13)</f>
        <v>9.1918752549999994</v>
      </c>
      <c r="N13" s="119">
        <v>2.7004216000000003</v>
      </c>
      <c r="O13" s="119">
        <v>2.9598945400000001</v>
      </c>
      <c r="P13" s="119">
        <v>2.6928598849999998</v>
      </c>
      <c r="Q13" s="119">
        <v>3.0817287874999995</v>
      </c>
      <c r="R13" s="67">
        <f>SUM(N13:Q13)</f>
        <v>11.434904812499999</v>
      </c>
      <c r="S13" s="167">
        <v>3.1015981575000002</v>
      </c>
      <c r="T13" s="167">
        <v>3.1901687025000007</v>
      </c>
      <c r="U13" s="167">
        <v>3.0171195124999999</v>
      </c>
      <c r="V13" s="119">
        <v>3.3660500600000001</v>
      </c>
      <c r="W13" s="67">
        <f>SUM(S13:V13)</f>
        <v>12.674936432500001</v>
      </c>
      <c r="X13" s="167">
        <v>3.3570000000000002</v>
      </c>
      <c r="Y13" s="167">
        <v>2.972</v>
      </c>
      <c r="Z13" s="167">
        <v>3.3119999999999998</v>
      </c>
      <c r="AA13" s="248">
        <v>3.484</v>
      </c>
      <c r="AB13" s="67">
        <f t="shared" si="0"/>
        <v>13.125</v>
      </c>
      <c r="AC13" s="342">
        <v>3.5139999999999998</v>
      </c>
      <c r="AD13" s="342">
        <v>2.9590000000000001</v>
      </c>
      <c r="AE13" s="370"/>
      <c r="AF13" s="370"/>
    </row>
    <row r="14" spans="2:32">
      <c r="B14" s="302"/>
      <c r="C14" s="112" t="s">
        <v>339</v>
      </c>
      <c r="D14" s="68">
        <f>SUM(D10:D13)</f>
        <v>17.289254342499998</v>
      </c>
      <c r="E14" s="68">
        <f t="shared" ref="E14:Z14" si="1">SUM(E10:E13)</f>
        <v>16.587415024999999</v>
      </c>
      <c r="F14" s="68">
        <f t="shared" si="1"/>
        <v>16.163099175000003</v>
      </c>
      <c r="G14" s="68">
        <f t="shared" si="1"/>
        <v>16.217806127500001</v>
      </c>
      <c r="H14" s="115">
        <f t="shared" si="1"/>
        <v>66.257574669999997</v>
      </c>
      <c r="I14" s="68">
        <f t="shared" si="1"/>
        <v>16.017946647500001</v>
      </c>
      <c r="J14" s="68">
        <f t="shared" si="1"/>
        <v>15.172138780000001</v>
      </c>
      <c r="K14" s="68">
        <f t="shared" si="1"/>
        <v>15.2048618725</v>
      </c>
      <c r="L14" s="68">
        <f t="shared" si="1"/>
        <v>15.994627955000002</v>
      </c>
      <c r="M14" s="115">
        <f t="shared" si="1"/>
        <v>62.389575254999997</v>
      </c>
      <c r="N14" s="68">
        <f t="shared" si="1"/>
        <v>16.315421600000001</v>
      </c>
      <c r="O14" s="68">
        <f t="shared" si="1"/>
        <v>17.091894539999998</v>
      </c>
      <c r="P14" s="68">
        <f t="shared" si="1"/>
        <v>17.052859885</v>
      </c>
      <c r="Q14" s="68">
        <f t="shared" si="1"/>
        <v>17.4037287875</v>
      </c>
      <c r="R14" s="115">
        <f t="shared" si="1"/>
        <v>67.863904812499996</v>
      </c>
      <c r="S14" s="68">
        <f t="shared" si="1"/>
        <v>16.710839337500001</v>
      </c>
      <c r="T14" s="68">
        <f t="shared" si="1"/>
        <v>16.950861352500002</v>
      </c>
      <c r="U14" s="68">
        <f t="shared" si="1"/>
        <v>17.0566205125</v>
      </c>
      <c r="V14" s="68">
        <f t="shared" si="1"/>
        <v>17.242205510000002</v>
      </c>
      <c r="W14" s="115">
        <f t="shared" si="1"/>
        <v>67.960526712499998</v>
      </c>
      <c r="X14" s="68">
        <f t="shared" si="1"/>
        <v>16.804108100000001</v>
      </c>
      <c r="Y14" s="68">
        <f t="shared" si="1"/>
        <v>16.655999999999999</v>
      </c>
      <c r="Z14" s="68">
        <f t="shared" si="1"/>
        <v>16.862971019999996</v>
      </c>
      <c r="AA14" s="249">
        <v>17.012920880000003</v>
      </c>
      <c r="AB14" s="115">
        <f t="shared" si="0"/>
        <v>67.335999999999999</v>
      </c>
      <c r="AC14" s="343">
        <f>SUM(AC10:AC13)</f>
        <v>16.158000000000001</v>
      </c>
      <c r="AD14" s="343">
        <f>SUM(AD10:AD13)</f>
        <v>16.277000000000001</v>
      </c>
      <c r="AE14" s="370"/>
      <c r="AF14" s="370"/>
    </row>
    <row r="15" spans="2:32">
      <c r="B15" s="27" t="s">
        <v>343</v>
      </c>
      <c r="C15" s="323" t="s">
        <v>339</v>
      </c>
      <c r="D15" s="169">
        <v>1.1060000000000001</v>
      </c>
      <c r="E15" s="169">
        <v>0.79700000000000004</v>
      </c>
      <c r="F15" s="169">
        <v>0.81200000000000006</v>
      </c>
      <c r="G15" s="169">
        <v>0.90100000000000002</v>
      </c>
      <c r="H15" s="170">
        <f>SUM(D15:G15)</f>
        <v>3.6159999999999997</v>
      </c>
      <c r="I15" s="169">
        <v>0.80800000000000005</v>
      </c>
      <c r="J15" s="169">
        <v>0.81100000000000005</v>
      </c>
      <c r="K15" s="169">
        <v>0.9</v>
      </c>
      <c r="L15" s="169">
        <v>0.85799999999999998</v>
      </c>
      <c r="M15" s="170">
        <f>SUM(I15:L15)</f>
        <v>3.3770000000000002</v>
      </c>
      <c r="N15" s="169">
        <v>0.64900000000000002</v>
      </c>
      <c r="O15" s="169">
        <v>0.497</v>
      </c>
      <c r="P15" s="169">
        <v>0.45300000000000001</v>
      </c>
      <c r="Q15" s="169">
        <v>0.51</v>
      </c>
      <c r="R15" s="170">
        <f>SUM(N15:Q15)</f>
        <v>2.109</v>
      </c>
      <c r="S15" s="171">
        <v>0.30099999999999999</v>
      </c>
      <c r="T15" s="171">
        <v>0.32100000000000001</v>
      </c>
      <c r="U15" s="171">
        <v>0.23899999999999999</v>
      </c>
      <c r="V15" s="169">
        <v>0.16900000000000001</v>
      </c>
      <c r="W15" s="170">
        <f>SUM(S15:V15)</f>
        <v>1.03</v>
      </c>
      <c r="X15" s="171">
        <v>0.21295</v>
      </c>
      <c r="Y15" s="167">
        <v>0.27600000000000002</v>
      </c>
      <c r="Z15" s="167">
        <v>0.15472500700000005</v>
      </c>
      <c r="AA15" s="248">
        <v>0.20332499300000001</v>
      </c>
      <c r="AB15" s="170">
        <f t="shared" si="0"/>
        <v>0.84699999999999998</v>
      </c>
      <c r="AC15" s="353">
        <v>0.186</v>
      </c>
      <c r="AD15" s="342">
        <v>0.223</v>
      </c>
      <c r="AE15" s="370"/>
      <c r="AF15" s="370"/>
    </row>
    <row r="16" spans="2:32">
      <c r="B16" s="294"/>
      <c r="C16" s="323"/>
      <c r="H16" s="67"/>
      <c r="I16" s="66"/>
      <c r="J16" s="66"/>
      <c r="K16" s="66"/>
      <c r="L16" s="66"/>
      <c r="M16" s="67"/>
      <c r="N16" s="66"/>
      <c r="O16" s="66"/>
      <c r="P16" s="66"/>
      <c r="Q16" s="66"/>
      <c r="R16" s="67"/>
      <c r="V16" s="66"/>
      <c r="W16" s="67"/>
      <c r="AA16" s="193"/>
      <c r="AB16" s="67"/>
      <c r="AC16" s="311"/>
      <c r="AD16" s="311"/>
    </row>
    <row r="17" spans="2:33">
      <c r="B17" s="294"/>
      <c r="C17" s="323"/>
      <c r="H17" s="67"/>
      <c r="I17" s="66"/>
      <c r="J17" s="66"/>
      <c r="K17" s="66"/>
      <c r="L17" s="66"/>
      <c r="M17" s="67"/>
      <c r="N17" s="66"/>
      <c r="O17" s="66"/>
      <c r="P17" s="66"/>
      <c r="Q17" s="66"/>
      <c r="R17" s="67"/>
      <c r="V17" s="66"/>
      <c r="W17" s="67"/>
      <c r="AA17" s="193"/>
      <c r="AB17" s="67"/>
      <c r="AC17" s="311"/>
      <c r="AD17" s="311"/>
    </row>
    <row r="18" spans="2:33">
      <c r="B18" s="45" t="s">
        <v>337</v>
      </c>
      <c r="C18" s="87"/>
      <c r="D18" s="318" t="s">
        <v>82</v>
      </c>
      <c r="E18" s="318" t="s">
        <v>83</v>
      </c>
      <c r="F18" s="318" t="s">
        <v>84</v>
      </c>
      <c r="G18" s="318" t="s">
        <v>85</v>
      </c>
      <c r="H18" s="83">
        <v>2015</v>
      </c>
      <c r="I18" s="318" t="s">
        <v>86</v>
      </c>
      <c r="J18" s="318" t="s">
        <v>87</v>
      </c>
      <c r="K18" s="318" t="s">
        <v>88</v>
      </c>
      <c r="L18" s="318" t="s">
        <v>89</v>
      </c>
      <c r="M18" s="83">
        <v>2016</v>
      </c>
      <c r="N18" s="318" t="s">
        <v>90</v>
      </c>
      <c r="O18" s="318" t="s">
        <v>91</v>
      </c>
      <c r="P18" s="318" t="s">
        <v>92</v>
      </c>
      <c r="Q18" s="318" t="s">
        <v>93</v>
      </c>
      <c r="R18" s="83">
        <v>2017</v>
      </c>
      <c r="S18" s="318" t="s">
        <v>94</v>
      </c>
      <c r="T18" s="318" t="s">
        <v>95</v>
      </c>
      <c r="U18" s="318" t="s">
        <v>96</v>
      </c>
      <c r="V18" s="318" t="s">
        <v>97</v>
      </c>
      <c r="W18" s="83">
        <v>2018</v>
      </c>
      <c r="X18" s="318" t="s">
        <v>98</v>
      </c>
      <c r="Y18" s="318" t="s">
        <v>99</v>
      </c>
      <c r="Z18" s="318" t="s">
        <v>100</v>
      </c>
      <c r="AA18" s="318" t="s">
        <v>101</v>
      </c>
      <c r="AB18" s="83">
        <v>2019</v>
      </c>
      <c r="AC18" s="318" t="s">
        <v>26</v>
      </c>
      <c r="AD18" s="318" t="s">
        <v>27</v>
      </c>
    </row>
    <row r="19" spans="2:33">
      <c r="B19" s="27" t="s">
        <v>338</v>
      </c>
      <c r="C19" s="323" t="s">
        <v>17</v>
      </c>
      <c r="D19" s="66">
        <v>94.642799999999994</v>
      </c>
      <c r="E19" s="66">
        <v>90.584400000000002</v>
      </c>
      <c r="F19" s="66">
        <v>88.927599999999998</v>
      </c>
      <c r="G19" s="66">
        <v>87.15679999999999</v>
      </c>
      <c r="H19" s="67">
        <f>SUM(D19:G19)</f>
        <v>361.31159999999994</v>
      </c>
      <c r="I19" s="66">
        <v>84.116799999999998</v>
      </c>
      <c r="J19" s="66">
        <v>82.498000000000005</v>
      </c>
      <c r="K19" s="66">
        <v>82.794399999999996</v>
      </c>
      <c r="L19" s="66">
        <v>83.447999999999993</v>
      </c>
      <c r="M19" s="67">
        <f>SUM(I19:L19)</f>
        <v>332.85719999999998</v>
      </c>
      <c r="N19" s="66">
        <v>84.891999999999996</v>
      </c>
      <c r="O19" s="66">
        <v>87.871199999999988</v>
      </c>
      <c r="P19" s="66">
        <v>89.603999999999985</v>
      </c>
      <c r="Q19" s="66">
        <v>89.459600000000009</v>
      </c>
      <c r="R19" s="67">
        <f>SUM(N19:Q19)</f>
        <v>351.82679999999999</v>
      </c>
      <c r="S19" s="158">
        <v>84.647036799999995</v>
      </c>
      <c r="T19" s="158">
        <v>85.797866800000008</v>
      </c>
      <c r="U19" s="158">
        <v>87.282207599999992</v>
      </c>
      <c r="V19" s="158">
        <v>86.619586399999989</v>
      </c>
      <c r="W19" s="67">
        <f>SUM(S19:V19)</f>
        <v>344.34669759999997</v>
      </c>
      <c r="X19" s="158">
        <v>83.936216399999992</v>
      </c>
      <c r="Y19" s="158">
        <v>84.770399999999995</v>
      </c>
      <c r="Z19" s="158">
        <v>84.67941279999998</v>
      </c>
      <c r="AA19" s="172">
        <v>84.532770799999994</v>
      </c>
      <c r="AB19" s="67">
        <f t="shared" ref="AB19:AB24" si="2">SUM(X19:AA19)</f>
        <v>337.91879999999992</v>
      </c>
      <c r="AC19" s="342">
        <v>79.875999999999991</v>
      </c>
      <c r="AD19" s="342">
        <v>83.6</v>
      </c>
      <c r="AE19" s="385"/>
    </row>
    <row r="20" spans="2:33">
      <c r="B20" s="404" t="s">
        <v>340</v>
      </c>
      <c r="C20" s="323" t="s">
        <v>17</v>
      </c>
      <c r="D20" s="66">
        <v>15.488799999999998</v>
      </c>
      <c r="E20" s="66">
        <v>15.237999999999998</v>
      </c>
      <c r="F20" s="66">
        <v>14.8504</v>
      </c>
      <c r="G20" s="66">
        <v>14.7288</v>
      </c>
      <c r="H20" s="67">
        <f>SUM(D20:G20)</f>
        <v>60.305999999999997</v>
      </c>
      <c r="I20" s="66">
        <v>14.2652</v>
      </c>
      <c r="J20" s="66">
        <v>13.1936</v>
      </c>
      <c r="K20" s="66">
        <v>13.4064</v>
      </c>
      <c r="L20" s="66">
        <v>12.673</v>
      </c>
      <c r="M20" s="67">
        <f>SUM(I20:L20)</f>
        <v>53.538200000000003</v>
      </c>
      <c r="N20" s="66">
        <v>14.683199999999999</v>
      </c>
      <c r="O20" s="66">
        <v>15.655999999999999</v>
      </c>
      <c r="P20" s="66">
        <v>16.3856</v>
      </c>
      <c r="Q20" s="66">
        <v>16.119599999999998</v>
      </c>
      <c r="R20" s="67">
        <f>SUM(N20:Q20)</f>
        <v>62.8444</v>
      </c>
      <c r="S20" s="158">
        <v>15.192399999999999</v>
      </c>
      <c r="T20" s="158">
        <v>14.173999999999999</v>
      </c>
      <c r="U20" s="158">
        <v>15.876399999999999</v>
      </c>
      <c r="V20" s="158">
        <v>15.547133800000008</v>
      </c>
      <c r="W20" s="67">
        <f>SUM(S20:V20)</f>
        <v>60.7899338</v>
      </c>
      <c r="X20" s="158">
        <v>15.06833</v>
      </c>
      <c r="Y20" s="158">
        <v>15.663599999999999</v>
      </c>
      <c r="Z20" s="158">
        <v>15.439749599999994</v>
      </c>
      <c r="AA20" s="172">
        <v>15.3883204</v>
      </c>
      <c r="AB20" s="67">
        <f t="shared" si="2"/>
        <v>61.559999999999988</v>
      </c>
      <c r="AC20" s="342">
        <v>14.06</v>
      </c>
      <c r="AD20" s="342">
        <v>14.561599999999999</v>
      </c>
      <c r="AE20" s="385"/>
      <c r="AG20" s="294"/>
    </row>
    <row r="21" spans="2:33">
      <c r="B21" s="297" t="s">
        <v>341</v>
      </c>
      <c r="C21" s="323" t="s">
        <v>17</v>
      </c>
      <c r="D21" s="66">
        <v>3.952</v>
      </c>
      <c r="E21" s="66">
        <v>3.7315999999999998</v>
      </c>
      <c r="F21" s="66">
        <v>3.2071999999999998</v>
      </c>
      <c r="G21" s="66">
        <v>3.6175999999999995</v>
      </c>
      <c r="H21" s="67">
        <f>SUM(D21:G21)</f>
        <v>14.5084</v>
      </c>
      <c r="I21" s="66">
        <v>4.5371999999999995</v>
      </c>
      <c r="J21" s="66">
        <v>4.0052000000000003</v>
      </c>
      <c r="K21" s="66">
        <v>4.3091999999999997</v>
      </c>
      <c r="L21" s="66">
        <v>5.0555199999999996</v>
      </c>
      <c r="M21" s="67">
        <f>SUM(I21:L21)</f>
        <v>17.907119999999999</v>
      </c>
      <c r="N21" s="66">
        <v>3.8988</v>
      </c>
      <c r="O21" s="66">
        <v>3.8759999999999999</v>
      </c>
      <c r="P21" s="66">
        <v>3.1463999999999999</v>
      </c>
      <c r="Q21" s="66">
        <v>3.2679999999999998</v>
      </c>
      <c r="R21" s="67">
        <f>SUM(N21:Q21)</f>
        <v>14.1892</v>
      </c>
      <c r="S21" s="158">
        <v>3.5907961679999998</v>
      </c>
      <c r="T21" s="158">
        <v>4.6093973399999992</v>
      </c>
      <c r="U21" s="158">
        <v>3.5415999999999999</v>
      </c>
      <c r="V21" s="158">
        <v>3.2920612199999999</v>
      </c>
      <c r="W21" s="67">
        <f>SUM(S21:V21)</f>
        <v>15.033854727999998</v>
      </c>
      <c r="X21" s="158">
        <v>3.1934751599999998</v>
      </c>
      <c r="Y21" s="158">
        <v>3.5643999999999996</v>
      </c>
      <c r="Z21" s="158">
        <v>2.8682173520000007</v>
      </c>
      <c r="AA21" s="172">
        <v>2.8987074879999994</v>
      </c>
      <c r="AB21" s="67">
        <f t="shared" si="2"/>
        <v>12.524799999999999</v>
      </c>
      <c r="AC21" s="342">
        <v>2.1583999999999999</v>
      </c>
      <c r="AD21" s="342">
        <v>3.0552000000000001</v>
      </c>
      <c r="AE21" s="385"/>
      <c r="AG21" s="294"/>
    </row>
    <row r="22" spans="2:33" s="15" customFormat="1">
      <c r="B22" s="297" t="s">
        <v>342</v>
      </c>
      <c r="C22" s="319" t="s">
        <v>17</v>
      </c>
      <c r="D22" s="119">
        <v>17.314733002999997</v>
      </c>
      <c r="E22" s="119">
        <v>16.510354190000001</v>
      </c>
      <c r="F22" s="119">
        <v>15.854353730000001</v>
      </c>
      <c r="G22" s="119">
        <v>17.752126569000001</v>
      </c>
      <c r="H22" s="120">
        <f>SUM(D22:G22)</f>
        <v>67.431567491999999</v>
      </c>
      <c r="I22" s="119">
        <v>18.817194520999994</v>
      </c>
      <c r="J22" s="119">
        <v>15.611454727999996</v>
      </c>
      <c r="K22" s="119">
        <v>15.046950231</v>
      </c>
      <c r="L22" s="119">
        <v>20.382652457999999</v>
      </c>
      <c r="M22" s="120">
        <f>SUM(I22:L22)</f>
        <v>69.858251937999981</v>
      </c>
      <c r="N22" s="119">
        <v>20.523204160000002</v>
      </c>
      <c r="O22" s="119">
        <v>22.495198504000001</v>
      </c>
      <c r="P22" s="119">
        <v>20.465735125999998</v>
      </c>
      <c r="Q22" s="119">
        <v>23.421138784999993</v>
      </c>
      <c r="R22" s="67">
        <f>SUM(N22:Q22)</f>
        <v>86.905276575000002</v>
      </c>
      <c r="S22" s="158">
        <v>23.572145997</v>
      </c>
      <c r="T22" s="158">
        <v>24.245282139000004</v>
      </c>
      <c r="U22" s="158">
        <v>22.930108294999997</v>
      </c>
      <c r="V22" s="158">
        <v>25.581980456</v>
      </c>
      <c r="W22" s="67">
        <f>SUM(S22:V22)</f>
        <v>96.329516886999997</v>
      </c>
      <c r="X22" s="158">
        <v>25.513200000000001</v>
      </c>
      <c r="Y22" s="158">
        <v>22.587199999999999</v>
      </c>
      <c r="Z22" s="158">
        <v>25.171199999999999</v>
      </c>
      <c r="AA22" s="172">
        <v>26.478399999999997</v>
      </c>
      <c r="AB22" s="67">
        <f t="shared" si="2"/>
        <v>99.75</v>
      </c>
      <c r="AC22" s="342">
        <v>26.706399999999999</v>
      </c>
      <c r="AD22" s="342">
        <v>22.488399999999999</v>
      </c>
      <c r="AE22" s="385"/>
      <c r="AG22" s="294"/>
    </row>
    <row r="23" spans="2:33">
      <c r="B23" s="302"/>
      <c r="C23" s="114" t="s">
        <v>17</v>
      </c>
      <c r="D23" s="127">
        <f>SUM(D19:D22)</f>
        <v>131.39833300299998</v>
      </c>
      <c r="E23" s="127">
        <f t="shared" ref="E23:Z23" si="3">SUM(E19:E22)</f>
        <v>126.06435419</v>
      </c>
      <c r="F23" s="127">
        <f t="shared" si="3"/>
        <v>122.83955372999999</v>
      </c>
      <c r="G23" s="127">
        <f t="shared" si="3"/>
        <v>123.25532656899998</v>
      </c>
      <c r="H23" s="128">
        <f t="shared" si="3"/>
        <v>503.55756749199992</v>
      </c>
      <c r="I23" s="127">
        <f t="shared" si="3"/>
        <v>121.73639452099999</v>
      </c>
      <c r="J23" s="127">
        <f t="shared" si="3"/>
        <v>115.30825472800001</v>
      </c>
      <c r="K23" s="127">
        <f t="shared" si="3"/>
        <v>115.556950231</v>
      </c>
      <c r="L23" s="127">
        <f t="shared" si="3"/>
        <v>121.55917245799999</v>
      </c>
      <c r="M23" s="128">
        <f t="shared" si="3"/>
        <v>474.16077193799998</v>
      </c>
      <c r="N23" s="127">
        <f t="shared" si="3"/>
        <v>123.99720416</v>
      </c>
      <c r="O23" s="127">
        <f t="shared" si="3"/>
        <v>129.898398504</v>
      </c>
      <c r="P23" s="127">
        <f t="shared" si="3"/>
        <v>129.60173512599999</v>
      </c>
      <c r="Q23" s="127">
        <f t="shared" si="3"/>
        <v>132.268338785</v>
      </c>
      <c r="R23" s="128">
        <f t="shared" si="3"/>
        <v>515.76567657500004</v>
      </c>
      <c r="S23" s="127">
        <f t="shared" si="3"/>
        <v>127.00237896499999</v>
      </c>
      <c r="T23" s="127">
        <f t="shared" si="3"/>
        <v>128.82654627900001</v>
      </c>
      <c r="U23" s="127">
        <f t="shared" si="3"/>
        <v>129.630315895</v>
      </c>
      <c r="V23" s="127">
        <f t="shared" si="3"/>
        <v>131.040761876</v>
      </c>
      <c r="W23" s="128">
        <f t="shared" si="3"/>
        <v>516.50000301499995</v>
      </c>
      <c r="X23" s="127">
        <f t="shared" si="3"/>
        <v>127.71122156</v>
      </c>
      <c r="Y23" s="127">
        <f t="shared" si="3"/>
        <v>126.5856</v>
      </c>
      <c r="Z23" s="127">
        <f t="shared" si="3"/>
        <v>128.15857975199998</v>
      </c>
      <c r="AA23" s="250">
        <v>129.29819868800001</v>
      </c>
      <c r="AB23" s="128">
        <f t="shared" si="2"/>
        <v>511.75360000000001</v>
      </c>
      <c r="AC23" s="344">
        <f>SUM(AC19:AC22)</f>
        <v>122.8008</v>
      </c>
      <c r="AD23" s="344">
        <v>123.70519999999999</v>
      </c>
      <c r="AE23" s="385"/>
      <c r="AG23" s="294"/>
    </row>
    <row r="24" spans="2:33">
      <c r="B24" s="27" t="s">
        <v>343</v>
      </c>
      <c r="C24" s="323" t="s">
        <v>17</v>
      </c>
      <c r="D24" s="66">
        <v>8.4055999999999997</v>
      </c>
      <c r="E24" s="66">
        <v>6.0571999999999999</v>
      </c>
      <c r="F24" s="66">
        <v>6.1711999999999998</v>
      </c>
      <c r="G24" s="66">
        <v>6.8475999999999999</v>
      </c>
      <c r="H24" s="120">
        <f>SUM(D24:G24)</f>
        <v>27.4816</v>
      </c>
      <c r="I24" s="66">
        <v>6.1408000000000005</v>
      </c>
      <c r="J24" s="66">
        <v>6.1635999999999997</v>
      </c>
      <c r="K24" s="66">
        <v>6.84</v>
      </c>
      <c r="L24" s="66">
        <v>6.5207999999999995</v>
      </c>
      <c r="M24" s="120">
        <f>SUM(I24:L24)</f>
        <v>25.665199999999999</v>
      </c>
      <c r="N24" s="66">
        <v>4.9324000000000003</v>
      </c>
      <c r="O24" s="66">
        <v>3.7771999999999997</v>
      </c>
      <c r="P24" s="66">
        <v>3.4428000000000001</v>
      </c>
      <c r="Q24" s="66">
        <v>3.8759999999999999</v>
      </c>
      <c r="R24" s="67">
        <f>SUM(N24:Q24)</f>
        <v>16.028400000000001</v>
      </c>
      <c r="S24" s="158">
        <v>2.2875999999999999</v>
      </c>
      <c r="T24" s="158">
        <v>2.4396</v>
      </c>
      <c r="U24" s="158">
        <v>1.8163999999999998</v>
      </c>
      <c r="V24" s="158">
        <v>1.2844</v>
      </c>
      <c r="W24" s="67">
        <f>SUM(S24:V24)</f>
        <v>7.8279999999999994</v>
      </c>
      <c r="X24" s="158">
        <v>1.61842</v>
      </c>
      <c r="Y24" s="158">
        <v>2.0975999999999999</v>
      </c>
      <c r="Z24" s="158">
        <v>1.1759100532000004</v>
      </c>
      <c r="AA24" s="172">
        <v>1.5452699468</v>
      </c>
      <c r="AB24" s="67">
        <f t="shared" si="2"/>
        <v>6.4372000000000007</v>
      </c>
      <c r="AC24" s="342">
        <v>1.4136</v>
      </c>
      <c r="AD24" s="342">
        <v>1.6947999999999999</v>
      </c>
      <c r="AE24" s="385"/>
      <c r="AG24" s="294"/>
    </row>
    <row r="25" spans="2:33">
      <c r="B25" s="294"/>
      <c r="C25" s="323"/>
      <c r="D25" s="172"/>
      <c r="E25" s="172"/>
      <c r="F25" s="172"/>
      <c r="G25" s="172"/>
      <c r="H25" s="172"/>
      <c r="I25" s="172"/>
      <c r="J25" s="172"/>
      <c r="K25" s="172"/>
      <c r="L25" s="172"/>
      <c r="M25" s="172"/>
      <c r="N25" s="172"/>
      <c r="O25" s="172"/>
      <c r="P25" s="172"/>
      <c r="Q25" s="172"/>
      <c r="R25" s="172"/>
      <c r="S25" s="172"/>
      <c r="T25" s="172"/>
      <c r="U25" s="172"/>
      <c r="V25" s="172"/>
      <c r="W25" s="172"/>
      <c r="AA25" s="193"/>
      <c r="AB25" s="172"/>
      <c r="AC25" s="339"/>
      <c r="AD25" s="339"/>
    </row>
    <row r="26" spans="2:33">
      <c r="B26" s="294"/>
      <c r="C26" s="323"/>
      <c r="H26" s="67"/>
      <c r="I26" s="66"/>
      <c r="J26" s="66"/>
      <c r="K26" s="66"/>
      <c r="L26" s="66"/>
      <c r="M26" s="67"/>
      <c r="N26" s="66"/>
      <c r="O26" s="66"/>
      <c r="P26" s="66"/>
      <c r="Q26" s="66"/>
      <c r="R26" s="67"/>
      <c r="V26" s="66"/>
      <c r="W26" s="67"/>
      <c r="AB26" s="67"/>
      <c r="AC26" s="311"/>
      <c r="AD26" s="311"/>
    </row>
    <row r="27" spans="2:33" outlineLevel="1">
      <c r="B27" s="45" t="s">
        <v>337</v>
      </c>
      <c r="C27" s="87"/>
      <c r="D27" s="318" t="s">
        <v>82</v>
      </c>
      <c r="E27" s="318" t="s">
        <v>83</v>
      </c>
      <c r="F27" s="318" t="s">
        <v>84</v>
      </c>
      <c r="G27" s="318" t="s">
        <v>85</v>
      </c>
      <c r="H27" s="83">
        <v>2015</v>
      </c>
      <c r="I27" s="318" t="s">
        <v>86</v>
      </c>
      <c r="J27" s="318" t="s">
        <v>87</v>
      </c>
      <c r="K27" s="318" t="s">
        <v>88</v>
      </c>
      <c r="L27" s="318" t="s">
        <v>89</v>
      </c>
      <c r="M27" s="83">
        <v>2016</v>
      </c>
      <c r="N27" s="318" t="s">
        <v>90</v>
      </c>
      <c r="O27" s="318" t="s">
        <v>91</v>
      </c>
      <c r="P27" s="318" t="s">
        <v>92</v>
      </c>
      <c r="Q27" s="318" t="s">
        <v>93</v>
      </c>
      <c r="R27" s="83">
        <v>2017</v>
      </c>
      <c r="S27" s="318" t="s">
        <v>94</v>
      </c>
      <c r="T27" s="318" t="s">
        <v>95</v>
      </c>
      <c r="U27" s="318" t="s">
        <v>96</v>
      </c>
      <c r="V27" s="318" t="s">
        <v>97</v>
      </c>
      <c r="W27" s="83">
        <v>2018</v>
      </c>
      <c r="X27" s="318" t="s">
        <v>98</v>
      </c>
      <c r="Y27" s="318" t="s">
        <v>99</v>
      </c>
      <c r="Z27" s="318" t="s">
        <v>100</v>
      </c>
      <c r="AA27" s="318" t="s">
        <v>101</v>
      </c>
      <c r="AB27" s="83">
        <v>2019</v>
      </c>
      <c r="AC27" s="318" t="s">
        <v>26</v>
      </c>
      <c r="AD27" s="318" t="s">
        <v>27</v>
      </c>
    </row>
    <row r="28" spans="2:33" outlineLevel="1">
      <c r="B28" s="69" t="s">
        <v>10</v>
      </c>
      <c r="C28" s="117" t="s">
        <v>16</v>
      </c>
      <c r="D28" s="121">
        <v>0.64359559178282588</v>
      </c>
      <c r="E28" s="121">
        <v>0.60741923173839307</v>
      </c>
      <c r="F28" s="121">
        <v>0.54963540345687256</v>
      </c>
      <c r="G28" s="121">
        <v>0.5707067527063826</v>
      </c>
      <c r="H28" s="122">
        <v>0.59367467050381439</v>
      </c>
      <c r="I28" s="121">
        <v>0.63152804007937702</v>
      </c>
      <c r="J28" s="121">
        <v>0.52144415783782117</v>
      </c>
      <c r="K28" s="121">
        <v>0.55120134814569721</v>
      </c>
      <c r="L28" s="121">
        <v>0.57530424920263235</v>
      </c>
      <c r="M28" s="122">
        <v>0.57020072803374022</v>
      </c>
      <c r="N28" s="121">
        <v>0.55149904763670887</v>
      </c>
      <c r="O28" s="121">
        <v>0.52883747517901192</v>
      </c>
      <c r="P28" s="121">
        <v>0.53235077161282784</v>
      </c>
      <c r="Q28" s="121">
        <v>0.54328601631417062</v>
      </c>
      <c r="R28" s="122">
        <v>0.54167322926562944</v>
      </c>
      <c r="S28" s="121">
        <v>0.52627683197631381</v>
      </c>
      <c r="T28" s="121">
        <v>0.53750100937433476</v>
      </c>
      <c r="U28" s="121">
        <v>0.50492483915136699</v>
      </c>
      <c r="V28" s="121">
        <v>0.51053941757325805</v>
      </c>
      <c r="W28" s="122">
        <v>0.51889892619471323</v>
      </c>
      <c r="X28" s="121">
        <v>0.53419014499276651</v>
      </c>
      <c r="Y28" s="121">
        <v>0.5</v>
      </c>
      <c r="Z28" s="121">
        <v>0.54</v>
      </c>
      <c r="AA28" s="121">
        <v>0.5</v>
      </c>
      <c r="AB28" s="122">
        <v>0.51</v>
      </c>
      <c r="AC28" s="121">
        <v>0.507778532642985</v>
      </c>
      <c r="AD28" s="121">
        <v>0.507778532642985</v>
      </c>
      <c r="AE28" s="338"/>
    </row>
    <row r="29" spans="2:33" outlineLevel="1">
      <c r="B29" s="70" t="s">
        <v>11</v>
      </c>
      <c r="C29" s="117" t="s">
        <v>16</v>
      </c>
      <c r="D29" s="121">
        <v>0.12564743135864173</v>
      </c>
      <c r="E29" s="121">
        <v>0.13224192172787738</v>
      </c>
      <c r="F29" s="121">
        <v>0.13808898926654881</v>
      </c>
      <c r="G29" s="121">
        <v>0.13582514806862728</v>
      </c>
      <c r="H29" s="122">
        <v>0.13284278994712645</v>
      </c>
      <c r="I29" s="121">
        <v>0.14088183397940571</v>
      </c>
      <c r="J29" s="121">
        <v>0.14318993702490393</v>
      </c>
      <c r="K29" s="121">
        <v>0.14331943576231831</v>
      </c>
      <c r="L29" s="121">
        <v>0.13522188932491783</v>
      </c>
      <c r="M29" s="122">
        <v>0.1405750937610501</v>
      </c>
      <c r="N29" s="121">
        <v>0.17645109906892731</v>
      </c>
      <c r="O29" s="121">
        <v>0.18782718575124854</v>
      </c>
      <c r="P29" s="121">
        <v>0.19186976431664973</v>
      </c>
      <c r="Q29" s="121">
        <v>0.19041657799166692</v>
      </c>
      <c r="R29" s="122">
        <v>0.1856881845690824</v>
      </c>
      <c r="S29" s="121">
        <v>0.18638045891931904</v>
      </c>
      <c r="T29" s="121">
        <v>0.18369144711245533</v>
      </c>
      <c r="U29" s="121">
        <v>0.18419929035202659</v>
      </c>
      <c r="V29" s="121">
        <v>0.1826745165470377</v>
      </c>
      <c r="W29" s="122">
        <v>0.18439298746266403</v>
      </c>
      <c r="X29" s="121">
        <v>0.17747185695593554</v>
      </c>
      <c r="Y29" s="121">
        <v>0.19</v>
      </c>
      <c r="Z29" s="121">
        <v>0.2</v>
      </c>
      <c r="AA29" s="121">
        <v>0.18</v>
      </c>
      <c r="AB29" s="122">
        <v>0.18</v>
      </c>
      <c r="AC29" s="121">
        <v>0.19207001200942314</v>
      </c>
      <c r="AD29" s="121">
        <v>0.19207001200942314</v>
      </c>
      <c r="AE29" s="338"/>
    </row>
    <row r="30" spans="2:33" outlineLevel="1">
      <c r="B30" s="71" t="s">
        <v>344</v>
      </c>
      <c r="C30" s="116" t="s">
        <v>16</v>
      </c>
      <c r="D30" s="123">
        <v>0.230756976858532</v>
      </c>
      <c r="E30" s="123">
        <v>0.26033884653372946</v>
      </c>
      <c r="F30" s="123">
        <v>0.3122756072765786</v>
      </c>
      <c r="G30" s="123">
        <v>0.29346809922499012</v>
      </c>
      <c r="H30" s="124">
        <v>0.27348253954905904</v>
      </c>
      <c r="I30" s="123">
        <v>0.22759012594121716</v>
      </c>
      <c r="J30" s="123">
        <v>0.33536590513727499</v>
      </c>
      <c r="K30" s="123">
        <v>0.30547921609198447</v>
      </c>
      <c r="L30" s="123">
        <v>0.28947386147244997</v>
      </c>
      <c r="M30" s="124">
        <v>0.28922417820520957</v>
      </c>
      <c r="N30" s="123">
        <v>0.27204985329436376</v>
      </c>
      <c r="O30" s="123">
        <v>0.28333533906973946</v>
      </c>
      <c r="P30" s="123">
        <v>0.2757794640705224</v>
      </c>
      <c r="Q30" s="123">
        <v>0.26629740569416233</v>
      </c>
      <c r="R30" s="124">
        <v>0.27263858616528824</v>
      </c>
      <c r="S30" s="123">
        <v>0.28734270910436716</v>
      </c>
      <c r="T30" s="123">
        <v>0.27880754351320997</v>
      </c>
      <c r="U30" s="123">
        <v>0.31087587049660631</v>
      </c>
      <c r="V30" s="123">
        <v>0.3067860658797042</v>
      </c>
      <c r="W30" s="124">
        <v>0.29670808634262269</v>
      </c>
      <c r="X30" s="123">
        <v>0.28833799805129795</v>
      </c>
      <c r="Y30" s="190">
        <v>0.31</v>
      </c>
      <c r="Z30" s="190">
        <v>0.26</v>
      </c>
      <c r="AA30" s="190">
        <v>0.32</v>
      </c>
      <c r="AB30" s="124">
        <v>0.31</v>
      </c>
      <c r="AC30" s="123">
        <v>0.30015145534759186</v>
      </c>
      <c r="AD30" s="123">
        <v>0.30015145534759186</v>
      </c>
      <c r="AE30" s="338"/>
    </row>
    <row r="31" spans="2:33">
      <c r="B31" s="294"/>
      <c r="C31" s="323"/>
      <c r="H31" s="108"/>
      <c r="I31" s="55"/>
      <c r="J31" s="55"/>
      <c r="K31" s="55"/>
      <c r="L31" s="55"/>
      <c r="M31" s="108"/>
      <c r="N31" s="55"/>
      <c r="O31" s="55"/>
      <c r="P31" s="55"/>
      <c r="Q31" s="55"/>
      <c r="R31" s="108"/>
      <c r="V31" s="55"/>
      <c r="W31" s="108"/>
      <c r="AB31" s="108"/>
      <c r="AC31" s="321"/>
      <c r="AD31" s="321"/>
      <c r="AE31" s="310"/>
    </row>
    <row r="32" spans="2:33">
      <c r="B32" s="294"/>
      <c r="C32" s="323"/>
      <c r="H32" s="108"/>
      <c r="I32" s="55"/>
      <c r="J32" s="55"/>
      <c r="K32" s="55"/>
      <c r="L32" s="55"/>
      <c r="M32" s="108"/>
      <c r="N32" s="55"/>
      <c r="O32" s="55"/>
      <c r="P32" s="55"/>
      <c r="Q32" s="55"/>
      <c r="R32" s="106"/>
      <c r="V32" s="55"/>
      <c r="W32" s="106"/>
      <c r="AB32" s="106"/>
      <c r="AC32" s="320"/>
      <c r="AD32" s="320"/>
    </row>
    <row r="33" spans="2:33">
      <c r="B33" s="45" t="s">
        <v>345</v>
      </c>
      <c r="C33" s="87"/>
      <c r="D33" s="318" t="s">
        <v>82</v>
      </c>
      <c r="E33" s="318" t="s">
        <v>83</v>
      </c>
      <c r="F33" s="318" t="s">
        <v>84</v>
      </c>
      <c r="G33" s="318" t="s">
        <v>85</v>
      </c>
      <c r="H33" s="83">
        <v>2015</v>
      </c>
      <c r="I33" s="318" t="s">
        <v>86</v>
      </c>
      <c r="J33" s="318" t="s">
        <v>87</v>
      </c>
      <c r="K33" s="318" t="s">
        <v>88</v>
      </c>
      <c r="L33" s="318" t="s">
        <v>89</v>
      </c>
      <c r="M33" s="83">
        <v>2016</v>
      </c>
      <c r="N33" s="318" t="s">
        <v>90</v>
      </c>
      <c r="O33" s="318" t="s">
        <v>91</v>
      </c>
      <c r="P33" s="318" t="s">
        <v>92</v>
      </c>
      <c r="Q33" s="318" t="s">
        <v>93</v>
      </c>
      <c r="R33" s="83">
        <v>2017</v>
      </c>
      <c r="S33" s="318" t="s">
        <v>94</v>
      </c>
      <c r="T33" s="318" t="s">
        <v>95</v>
      </c>
      <c r="U33" s="318" t="s">
        <v>96</v>
      </c>
      <c r="V33" s="318" t="s">
        <v>97</v>
      </c>
      <c r="W33" s="83">
        <v>2018</v>
      </c>
      <c r="X33" s="318" t="s">
        <v>98</v>
      </c>
      <c r="Y33" s="318" t="s">
        <v>99</v>
      </c>
      <c r="Z33" s="318" t="s">
        <v>100</v>
      </c>
      <c r="AA33" s="318" t="s">
        <v>101</v>
      </c>
      <c r="AB33" s="83">
        <v>2019</v>
      </c>
      <c r="AC33" s="318" t="s">
        <v>26</v>
      </c>
      <c r="AD33" s="318" t="s">
        <v>27</v>
      </c>
    </row>
    <row r="34" spans="2:33">
      <c r="B34" s="294" t="s">
        <v>346</v>
      </c>
      <c r="C34" s="323" t="s">
        <v>315</v>
      </c>
      <c r="D34" s="173">
        <v>792.602079</v>
      </c>
      <c r="E34" s="173">
        <v>743.32328100000007</v>
      </c>
      <c r="F34" s="173">
        <v>591.50240699999995</v>
      </c>
      <c r="G34" s="173">
        <v>596.88789300000008</v>
      </c>
      <c r="H34" s="136">
        <v>2724</v>
      </c>
      <c r="I34" s="137">
        <v>378.65912500000002</v>
      </c>
      <c r="J34" s="137">
        <v>824.37078500000007</v>
      </c>
      <c r="K34" s="137">
        <v>872.51245700000004</v>
      </c>
      <c r="L34" s="137">
        <v>799.66598400000009</v>
      </c>
      <c r="M34" s="136">
        <v>2875</v>
      </c>
      <c r="N34" s="137">
        <v>520.73500000000001</v>
      </c>
      <c r="O34" s="137">
        <v>522.18700000000001</v>
      </c>
      <c r="P34" s="137">
        <v>633.68748999999991</v>
      </c>
      <c r="Q34" s="137">
        <v>803.54000000000008</v>
      </c>
      <c r="R34" s="136">
        <v>2480</v>
      </c>
      <c r="S34" s="137">
        <v>979</v>
      </c>
      <c r="T34" s="137">
        <v>811.64400000000001</v>
      </c>
      <c r="U34" s="137">
        <v>515.14499999999998</v>
      </c>
      <c r="V34" s="137">
        <v>432.048</v>
      </c>
      <c r="W34" s="194">
        <f>SUM(S34:V34)</f>
        <v>2737.8369999999995</v>
      </c>
      <c r="X34" s="137">
        <v>185</v>
      </c>
      <c r="Y34" s="137">
        <v>139</v>
      </c>
      <c r="Z34" s="137">
        <v>175.69499999999999</v>
      </c>
      <c r="AA34" s="137">
        <v>43.286999999999999</v>
      </c>
      <c r="AB34" s="194">
        <f>SUM(X34:AA34)</f>
        <v>542.98199999999997</v>
      </c>
      <c r="AC34" s="354">
        <v>168</v>
      </c>
      <c r="AD34" s="354">
        <v>161</v>
      </c>
      <c r="AE34" s="386"/>
    </row>
    <row r="35" spans="2:33">
      <c r="B35" s="294" t="s">
        <v>347</v>
      </c>
      <c r="C35" s="323" t="s">
        <v>315</v>
      </c>
      <c r="D35" s="173">
        <v>897.07772999999997</v>
      </c>
      <c r="E35" s="173">
        <v>980.48158100000001</v>
      </c>
      <c r="F35" s="173">
        <v>1355.542839</v>
      </c>
      <c r="G35" s="173">
        <v>1075.0999999999999</v>
      </c>
      <c r="H35" s="136">
        <v>4308</v>
      </c>
      <c r="I35" s="137">
        <v>1050.4796999999999</v>
      </c>
      <c r="J35" s="137">
        <v>1129.6165000000001</v>
      </c>
      <c r="K35" s="137">
        <v>886.548</v>
      </c>
      <c r="L35" s="137">
        <v>1139.8399999999999</v>
      </c>
      <c r="M35" s="136">
        <v>4206</v>
      </c>
      <c r="N35" s="137">
        <v>978.78</v>
      </c>
      <c r="O35" s="137">
        <v>1074.0609999999999</v>
      </c>
      <c r="P35" s="137">
        <v>1275.7740000000001</v>
      </c>
      <c r="Q35" s="137">
        <v>1142.5389999999995</v>
      </c>
      <c r="R35" s="136">
        <v>4471</v>
      </c>
      <c r="S35" s="137">
        <v>734.12899999999991</v>
      </c>
      <c r="T35" s="137">
        <v>921.08799999999997</v>
      </c>
      <c r="U35" s="137">
        <v>996.92860000000007</v>
      </c>
      <c r="V35" s="137">
        <v>1686.566</v>
      </c>
      <c r="W35" s="194">
        <f>SUM(S35:V35)</f>
        <v>4338.7115999999996</v>
      </c>
      <c r="X35" s="137">
        <v>2671</v>
      </c>
      <c r="Y35" s="195">
        <v>2494</v>
      </c>
      <c r="Z35" s="195">
        <v>2707.1415999999999</v>
      </c>
      <c r="AA35" s="195">
        <v>2313.7330000000002</v>
      </c>
      <c r="AB35" s="194">
        <f>SUM(X35:AA35)</f>
        <v>10185.874599999999</v>
      </c>
      <c r="AC35" s="354">
        <v>2191</v>
      </c>
      <c r="AD35" s="354">
        <v>2374</v>
      </c>
      <c r="AE35" s="294"/>
      <c r="AF35" s="390"/>
      <c r="AG35" s="347"/>
    </row>
    <row r="36" spans="2:33">
      <c r="B36" s="302"/>
      <c r="C36" s="129" t="s">
        <v>315</v>
      </c>
      <c r="D36" s="174">
        <f>SUM(D34:D35)</f>
        <v>1689.679809</v>
      </c>
      <c r="E36" s="174">
        <f>SUM(E34:E35)</f>
        <v>1723.804862</v>
      </c>
      <c r="F36" s="174">
        <f>SUM(F34:F35)</f>
        <v>1947.0452459999999</v>
      </c>
      <c r="G36" s="174">
        <f>SUM(G34:G35)</f>
        <v>1671.987893</v>
      </c>
      <c r="H36" s="140">
        <f>SUM(H34:H35)</f>
        <v>7032</v>
      </c>
      <c r="I36" s="139">
        <f t="shared" ref="I36:Z36" si="4">SUM(I34:I35)</f>
        <v>1429.138825</v>
      </c>
      <c r="J36" s="139">
        <f t="shared" si="4"/>
        <v>1953.9872850000002</v>
      </c>
      <c r="K36" s="139">
        <f t="shared" si="4"/>
        <v>1759.060457</v>
      </c>
      <c r="L36" s="139">
        <f t="shared" si="4"/>
        <v>1939.5059839999999</v>
      </c>
      <c r="M36" s="140">
        <f t="shared" si="4"/>
        <v>7081</v>
      </c>
      <c r="N36" s="139">
        <f t="shared" si="4"/>
        <v>1499.5149999999999</v>
      </c>
      <c r="O36" s="139">
        <f t="shared" si="4"/>
        <v>1596.248</v>
      </c>
      <c r="P36" s="139">
        <f t="shared" si="4"/>
        <v>1909.4614900000001</v>
      </c>
      <c r="Q36" s="139">
        <f t="shared" si="4"/>
        <v>1946.0789999999997</v>
      </c>
      <c r="R36" s="140">
        <f t="shared" si="4"/>
        <v>6951</v>
      </c>
      <c r="S36" s="139">
        <f t="shared" si="4"/>
        <v>1713.1289999999999</v>
      </c>
      <c r="T36" s="139">
        <f t="shared" si="4"/>
        <v>1732.732</v>
      </c>
      <c r="U36" s="139">
        <f t="shared" si="4"/>
        <v>1512.0736000000002</v>
      </c>
      <c r="V36" s="139">
        <f t="shared" si="4"/>
        <v>2118.614</v>
      </c>
      <c r="W36" s="140">
        <f t="shared" si="4"/>
        <v>7076.5485999999992</v>
      </c>
      <c r="X36" s="139">
        <f t="shared" si="4"/>
        <v>2856</v>
      </c>
      <c r="Y36" s="139">
        <f t="shared" si="4"/>
        <v>2633</v>
      </c>
      <c r="Z36" s="139">
        <f t="shared" si="4"/>
        <v>2882.8366000000001</v>
      </c>
      <c r="AA36" s="139">
        <v>2357.02</v>
      </c>
      <c r="AB36" s="140">
        <f>SUM(X36:AA36)</f>
        <v>10728.856600000001</v>
      </c>
      <c r="AC36" s="326">
        <f>SUM(AC34:AC35)</f>
        <v>2359</v>
      </c>
      <c r="AD36" s="326">
        <f>SUM(AD34:AD35)</f>
        <v>2535</v>
      </c>
    </row>
    <row r="37" spans="2:33">
      <c r="B37" s="297"/>
      <c r="C37" s="175"/>
      <c r="D37" s="125"/>
      <c r="E37" s="125"/>
      <c r="F37" s="125"/>
      <c r="G37" s="125"/>
      <c r="H37" s="126"/>
      <c r="I37" s="125"/>
      <c r="J37" s="125"/>
      <c r="K37" s="125"/>
      <c r="L37" s="125"/>
      <c r="M37" s="126"/>
      <c r="N37" s="126"/>
      <c r="O37" s="126"/>
      <c r="P37" s="126"/>
      <c r="Q37" s="126"/>
      <c r="R37" s="126"/>
      <c r="S37" s="126"/>
      <c r="T37" s="126"/>
      <c r="U37" s="126"/>
      <c r="V37" s="126"/>
      <c r="W37" s="126"/>
      <c r="AB37" s="126"/>
      <c r="AC37" s="324"/>
      <c r="AD37" s="324"/>
    </row>
    <row r="38" spans="2:33">
      <c r="B38" s="297"/>
      <c r="C38" s="175"/>
      <c r="D38" s="125"/>
      <c r="E38" s="125"/>
      <c r="F38" s="125"/>
      <c r="G38" s="125"/>
      <c r="H38" s="126"/>
      <c r="I38" s="125"/>
      <c r="J38" s="125"/>
      <c r="K38" s="125"/>
      <c r="L38" s="125"/>
      <c r="M38" s="126"/>
      <c r="N38" s="126"/>
      <c r="O38" s="126"/>
      <c r="P38" s="126"/>
      <c r="Q38" s="126"/>
      <c r="R38" s="126"/>
      <c r="S38" s="126"/>
      <c r="T38" s="126"/>
      <c r="U38" s="126"/>
      <c r="V38" s="126"/>
      <c r="W38" s="126"/>
      <c r="AB38" s="126"/>
      <c r="AC38" s="324"/>
      <c r="AD38" s="324"/>
    </row>
    <row r="39" spans="2:33">
      <c r="B39" s="45" t="s">
        <v>345</v>
      </c>
      <c r="C39" s="87"/>
      <c r="D39" s="318" t="s">
        <v>82</v>
      </c>
      <c r="E39" s="318" t="s">
        <v>83</v>
      </c>
      <c r="F39" s="318" t="s">
        <v>84</v>
      </c>
      <c r="G39" s="318" t="s">
        <v>85</v>
      </c>
      <c r="H39" s="83">
        <v>2015</v>
      </c>
      <c r="I39" s="318" t="s">
        <v>86</v>
      </c>
      <c r="J39" s="318" t="s">
        <v>87</v>
      </c>
      <c r="K39" s="318" t="s">
        <v>88</v>
      </c>
      <c r="L39" s="318" t="s">
        <v>89</v>
      </c>
      <c r="M39" s="83">
        <v>2016</v>
      </c>
      <c r="N39" s="318" t="s">
        <v>90</v>
      </c>
      <c r="O39" s="318" t="s">
        <v>91</v>
      </c>
      <c r="P39" s="318" t="s">
        <v>92</v>
      </c>
      <c r="Q39" s="318" t="s">
        <v>93</v>
      </c>
      <c r="R39" s="83">
        <v>2017</v>
      </c>
      <c r="S39" s="318" t="s">
        <v>94</v>
      </c>
      <c r="T39" s="318" t="s">
        <v>95</v>
      </c>
      <c r="U39" s="318" t="s">
        <v>96</v>
      </c>
      <c r="V39" s="318" t="s">
        <v>97</v>
      </c>
      <c r="W39" s="83">
        <v>2018</v>
      </c>
      <c r="X39" s="318" t="s">
        <v>98</v>
      </c>
      <c r="Y39" s="318" t="s">
        <v>99</v>
      </c>
      <c r="Z39" s="318" t="s">
        <v>100</v>
      </c>
      <c r="AA39" s="318" t="s">
        <v>101</v>
      </c>
      <c r="AB39" s="83">
        <v>2019</v>
      </c>
      <c r="AC39" s="318" t="s">
        <v>26</v>
      </c>
      <c r="AD39" s="318" t="s">
        <v>27</v>
      </c>
    </row>
    <row r="40" spans="2:33">
      <c r="B40" s="294" t="s">
        <v>346</v>
      </c>
      <c r="C40" s="323" t="s">
        <v>348</v>
      </c>
      <c r="D40" s="173">
        <v>6023.7758003999998</v>
      </c>
      <c r="E40" s="173">
        <v>5649.2569356000004</v>
      </c>
      <c r="F40" s="173">
        <v>4495.4182931999994</v>
      </c>
      <c r="G40" s="173">
        <v>4536.3479868000004</v>
      </c>
      <c r="H40" s="136">
        <v>2724</v>
      </c>
      <c r="I40" s="137">
        <v>2877.80935</v>
      </c>
      <c r="J40" s="137">
        <v>6265.2179660000002</v>
      </c>
      <c r="K40" s="137">
        <v>6631.0946732000002</v>
      </c>
      <c r="L40" s="137">
        <v>6077.4614784000005</v>
      </c>
      <c r="M40" s="136">
        <v>2875</v>
      </c>
      <c r="N40" s="137">
        <v>3957.5859999999998</v>
      </c>
      <c r="O40" s="137">
        <v>3968.6212</v>
      </c>
      <c r="P40" s="137">
        <v>4816.0249239999994</v>
      </c>
      <c r="Q40" s="137">
        <v>6106.9040000000005</v>
      </c>
      <c r="R40" s="136">
        <v>2480</v>
      </c>
      <c r="S40" s="137">
        <v>7440.4</v>
      </c>
      <c r="T40" s="137">
        <v>6168.4943999999996</v>
      </c>
      <c r="U40" s="137">
        <v>3915.1019999999999</v>
      </c>
      <c r="V40" s="137">
        <v>3283.5647999999997</v>
      </c>
      <c r="W40" s="194">
        <f>SUM(S40:V40)</f>
        <v>20807.5612</v>
      </c>
      <c r="X40" s="137">
        <f>X34*7.6</f>
        <v>1406</v>
      </c>
      <c r="Y40" s="137">
        <v>1056.3999999999999</v>
      </c>
      <c r="Z40" s="137">
        <v>1335.2819999999999</v>
      </c>
      <c r="AA40" s="137">
        <v>328.9812</v>
      </c>
      <c r="AB40" s="194">
        <f>SUM(X40:AA40)</f>
        <v>4126.6632</v>
      </c>
      <c r="AC40" s="354">
        <v>1276.8</v>
      </c>
      <c r="AD40" s="354">
        <v>1223.5999999999999</v>
      </c>
    </row>
    <row r="41" spans="2:33">
      <c r="B41" s="294" t="s">
        <v>347</v>
      </c>
      <c r="C41" s="323" t="s">
        <v>348</v>
      </c>
      <c r="D41" s="173">
        <v>6817.7907479999994</v>
      </c>
      <c r="E41" s="173">
        <v>7451.6600155999995</v>
      </c>
      <c r="F41" s="173">
        <v>10302.1255764</v>
      </c>
      <c r="G41" s="173">
        <v>8170.7599999999993</v>
      </c>
      <c r="H41" s="136">
        <v>4308</v>
      </c>
      <c r="I41" s="137">
        <v>7983.6457199999986</v>
      </c>
      <c r="J41" s="137">
        <v>8585.0853999999999</v>
      </c>
      <c r="K41" s="137">
        <v>6737.7647999999999</v>
      </c>
      <c r="L41" s="137">
        <v>8662.7839999999997</v>
      </c>
      <c r="M41" s="136">
        <v>4206</v>
      </c>
      <c r="N41" s="137">
        <v>7438.7279999999992</v>
      </c>
      <c r="O41" s="137">
        <v>8162.8635999999988</v>
      </c>
      <c r="P41" s="137">
        <v>9695.8824000000004</v>
      </c>
      <c r="Q41" s="137">
        <v>8683.2963999999956</v>
      </c>
      <c r="R41" s="136">
        <v>4471</v>
      </c>
      <c r="S41" s="137">
        <v>5579.3803999999991</v>
      </c>
      <c r="T41" s="137">
        <v>7000.2687999999998</v>
      </c>
      <c r="U41" s="137">
        <v>7576.6573600000002</v>
      </c>
      <c r="V41" s="137">
        <v>12817.901599999999</v>
      </c>
      <c r="W41" s="194">
        <f>SUM(S41:V41)</f>
        <v>32974.208160000002</v>
      </c>
      <c r="X41" s="137">
        <f>X35*7.6</f>
        <v>20299.599999999999</v>
      </c>
      <c r="Y41" s="137">
        <v>18954.399999999998</v>
      </c>
      <c r="Z41" s="137">
        <v>20574.276159999998</v>
      </c>
      <c r="AA41" s="137">
        <v>17584.370800000001</v>
      </c>
      <c r="AB41" s="194">
        <f>SUM(X41:AA41)</f>
        <v>77412.646959999998</v>
      </c>
      <c r="AC41" s="354">
        <v>16651.599999999999</v>
      </c>
      <c r="AD41" s="354">
        <v>18042.399999999998</v>
      </c>
    </row>
    <row r="42" spans="2:33">
      <c r="B42" s="302"/>
      <c r="C42" s="129" t="s">
        <v>348</v>
      </c>
      <c r="D42" s="174">
        <f>SUM(D40:D41)</f>
        <v>12841.566548399998</v>
      </c>
      <c r="E42" s="174">
        <f>SUM(E40:E41)</f>
        <v>13100.916951200001</v>
      </c>
      <c r="F42" s="174">
        <f>SUM(F40:F41)</f>
        <v>14797.543869599998</v>
      </c>
      <c r="G42" s="174">
        <f>SUM(G40:G41)</f>
        <v>12707.1079868</v>
      </c>
      <c r="H42" s="140">
        <f>SUM(H40:H41)</f>
        <v>7032</v>
      </c>
      <c r="I42" s="139">
        <f t="shared" ref="I42:Z42" si="5">SUM(I40:I41)</f>
        <v>10861.455069999998</v>
      </c>
      <c r="J42" s="139">
        <f t="shared" si="5"/>
        <v>14850.303366</v>
      </c>
      <c r="K42" s="139">
        <f t="shared" si="5"/>
        <v>13368.8594732</v>
      </c>
      <c r="L42" s="139">
        <f t="shared" si="5"/>
        <v>14740.2454784</v>
      </c>
      <c r="M42" s="140">
        <f t="shared" si="5"/>
        <v>7081</v>
      </c>
      <c r="N42" s="139">
        <f t="shared" si="5"/>
        <v>11396.313999999998</v>
      </c>
      <c r="O42" s="139">
        <f t="shared" si="5"/>
        <v>12131.484799999998</v>
      </c>
      <c r="P42" s="139">
        <f t="shared" si="5"/>
        <v>14511.907324</v>
      </c>
      <c r="Q42" s="139">
        <f t="shared" si="5"/>
        <v>14790.200399999996</v>
      </c>
      <c r="R42" s="140">
        <f t="shared" si="5"/>
        <v>6951</v>
      </c>
      <c r="S42" s="139">
        <f t="shared" si="5"/>
        <v>13019.7804</v>
      </c>
      <c r="T42" s="139">
        <f t="shared" si="5"/>
        <v>13168.763199999999</v>
      </c>
      <c r="U42" s="139">
        <f t="shared" si="5"/>
        <v>11491.75936</v>
      </c>
      <c r="V42" s="139">
        <f t="shared" si="5"/>
        <v>16101.466399999999</v>
      </c>
      <c r="W42" s="140">
        <f t="shared" si="5"/>
        <v>53781.769360000006</v>
      </c>
      <c r="X42" s="139">
        <f t="shared" si="5"/>
        <v>21705.599999999999</v>
      </c>
      <c r="Y42" s="139">
        <f t="shared" si="5"/>
        <v>20010.8</v>
      </c>
      <c r="Z42" s="139">
        <f t="shared" si="5"/>
        <v>21909.558159999997</v>
      </c>
      <c r="AA42" s="139">
        <v>17913.351999999999</v>
      </c>
      <c r="AB42" s="140">
        <f>SUM(X42:AA42)</f>
        <v>81539.310159999994</v>
      </c>
      <c r="AC42" s="326">
        <f>SUM(AC40:AC41)</f>
        <v>17928.399999999998</v>
      </c>
      <c r="AD42" s="326">
        <f>SUM(AD40:AD41)</f>
        <v>19265.999999999996</v>
      </c>
    </row>
    <row r="43" spans="2:33">
      <c r="B43" s="297"/>
      <c r="C43" s="175"/>
      <c r="D43" s="176"/>
      <c r="E43" s="176"/>
      <c r="F43" s="176"/>
      <c r="G43" s="176"/>
      <c r="H43" s="177"/>
      <c r="I43" s="176"/>
      <c r="J43" s="176"/>
      <c r="K43" s="176"/>
      <c r="L43" s="176"/>
      <c r="M43" s="177"/>
      <c r="N43" s="177"/>
      <c r="O43" s="177"/>
      <c r="P43" s="177"/>
      <c r="Q43" s="177"/>
      <c r="R43" s="177"/>
      <c r="S43" s="177"/>
      <c r="T43" s="177"/>
      <c r="U43" s="177"/>
      <c r="V43" s="177"/>
      <c r="W43" s="177"/>
      <c r="AB43" s="177"/>
      <c r="AC43" s="340"/>
      <c r="AD43" s="340"/>
    </row>
    <row r="44" spans="2:33">
      <c r="B44" s="297"/>
      <c r="C44" s="175"/>
      <c r="D44" s="125"/>
      <c r="E44" s="125"/>
      <c r="F44" s="125"/>
      <c r="G44" s="125"/>
      <c r="H44" s="126"/>
      <c r="I44" s="125"/>
      <c r="J44" s="125"/>
      <c r="K44" s="125"/>
      <c r="L44" s="125"/>
      <c r="M44" s="126"/>
      <c r="N44" s="126"/>
      <c r="O44" s="126"/>
      <c r="P44" s="126"/>
      <c r="Q44" s="126"/>
      <c r="R44" s="126"/>
      <c r="S44" s="126"/>
      <c r="T44" s="126"/>
      <c r="U44" s="126"/>
      <c r="V44" s="126"/>
      <c r="W44" s="126"/>
      <c r="AB44" s="126"/>
      <c r="AC44" s="324"/>
      <c r="AD44" s="324"/>
    </row>
    <row r="45" spans="2:33">
      <c r="B45" s="45" t="s">
        <v>349</v>
      </c>
      <c r="C45" s="87"/>
      <c r="D45" s="318" t="s">
        <v>82</v>
      </c>
      <c r="E45" s="318" t="s">
        <v>83</v>
      </c>
      <c r="F45" s="318" t="s">
        <v>84</v>
      </c>
      <c r="G45" s="318" t="s">
        <v>85</v>
      </c>
      <c r="H45" s="83">
        <v>2015</v>
      </c>
      <c r="I45" s="318" t="s">
        <v>86</v>
      </c>
      <c r="J45" s="318" t="s">
        <v>87</v>
      </c>
      <c r="K45" s="318" t="s">
        <v>88</v>
      </c>
      <c r="L45" s="318" t="s">
        <v>89</v>
      </c>
      <c r="M45" s="83">
        <v>2016</v>
      </c>
      <c r="N45" s="318" t="s">
        <v>90</v>
      </c>
      <c r="O45" s="318" t="s">
        <v>91</v>
      </c>
      <c r="P45" s="318" t="s">
        <v>92</v>
      </c>
      <c r="Q45" s="318" t="s">
        <v>93</v>
      </c>
      <c r="R45" s="83">
        <v>2017</v>
      </c>
      <c r="S45" s="318" t="s">
        <v>94</v>
      </c>
      <c r="T45" s="318" t="s">
        <v>95</v>
      </c>
      <c r="U45" s="318" t="s">
        <v>96</v>
      </c>
      <c r="V45" s="318" t="s">
        <v>97</v>
      </c>
      <c r="W45" s="83">
        <v>2018</v>
      </c>
      <c r="X45" s="318" t="s">
        <v>98</v>
      </c>
      <c r="Y45" s="318" t="s">
        <v>99</v>
      </c>
      <c r="Z45" s="318" t="s">
        <v>100</v>
      </c>
      <c r="AA45" s="318" t="s">
        <v>101</v>
      </c>
      <c r="AB45" s="83">
        <v>2019</v>
      </c>
      <c r="AC45" s="318" t="s">
        <v>26</v>
      </c>
      <c r="AD45" s="318" t="s">
        <v>27</v>
      </c>
    </row>
    <row r="46" spans="2:33">
      <c r="B46" s="294" t="s">
        <v>350</v>
      </c>
      <c r="C46" s="323" t="s">
        <v>12</v>
      </c>
      <c r="D46" s="158">
        <v>21.011921052999998</v>
      </c>
      <c r="E46" s="158">
        <v>19.234297644999998</v>
      </c>
      <c r="F46" s="158">
        <v>18.44739521</v>
      </c>
      <c r="G46" s="158">
        <v>25.296368803000018</v>
      </c>
      <c r="H46" s="194">
        <f>SUM(D46:G46)</f>
        <v>83.98998271100001</v>
      </c>
      <c r="I46" s="196">
        <v>19.620999999999999</v>
      </c>
      <c r="J46" s="196">
        <v>13.9519153481</v>
      </c>
      <c r="K46" s="196">
        <v>13.608805690999999</v>
      </c>
      <c r="L46" s="196">
        <v>19.606021241899999</v>
      </c>
      <c r="M46" s="194">
        <f>SUM(I46:L46)</f>
        <v>66.787742280999993</v>
      </c>
      <c r="N46" s="196">
        <v>19.315000000000001</v>
      </c>
      <c r="O46" s="196">
        <v>16.204000000000001</v>
      </c>
      <c r="P46" s="196">
        <v>20.855</v>
      </c>
      <c r="Q46" s="196">
        <v>20.334412369000002</v>
      </c>
      <c r="R46" s="194">
        <f>SUM(N46:Q46)</f>
        <v>76.708412369000015</v>
      </c>
      <c r="S46" s="197">
        <v>18.942652171000002</v>
      </c>
      <c r="T46" s="198">
        <v>20.228807851000006</v>
      </c>
      <c r="U46" s="197">
        <v>21.662726484999993</v>
      </c>
      <c r="V46" s="196">
        <v>19.300350399300005</v>
      </c>
      <c r="W46" s="194">
        <f>SUM(S46:V46)</f>
        <v>80.134536906299999</v>
      </c>
      <c r="X46" s="229">
        <v>17.721499999999999</v>
      </c>
      <c r="Y46" s="229">
        <v>16.860679958000002</v>
      </c>
      <c r="Z46" s="196">
        <v>17.2599553206</v>
      </c>
      <c r="AA46" s="251">
        <v>21.063676948399987</v>
      </c>
      <c r="AB46" s="194">
        <f>SUM(X46:AA46)</f>
        <v>72.905812226999984</v>
      </c>
      <c r="AC46" s="355">
        <v>20.530614311000001</v>
      </c>
      <c r="AD46" s="354">
        <v>10.451712816700001</v>
      </c>
      <c r="AE46" s="370"/>
      <c r="AF46" s="370"/>
    </row>
    <row r="47" spans="2:33">
      <c r="B47" s="294" t="s">
        <v>351</v>
      </c>
      <c r="C47" s="323" t="s">
        <v>12</v>
      </c>
      <c r="D47" s="158">
        <v>4.2278645260000003</v>
      </c>
      <c r="E47" s="158">
        <v>3.2359497165</v>
      </c>
      <c r="F47" s="158">
        <v>3.6049749860000002</v>
      </c>
      <c r="G47" s="158">
        <v>4.5888262729999996</v>
      </c>
      <c r="H47" s="194">
        <f>SUM(D47:G47)</f>
        <v>15.6576155015</v>
      </c>
      <c r="I47" s="196">
        <v>5.37</v>
      </c>
      <c r="J47" s="196">
        <v>1.9628276325</v>
      </c>
      <c r="K47" s="196">
        <v>3.8442078755</v>
      </c>
      <c r="L47" s="196">
        <v>6.428931651500001</v>
      </c>
      <c r="M47" s="194">
        <f>SUM(I47:L47)</f>
        <v>17.6059671595</v>
      </c>
      <c r="N47" s="196">
        <v>5.0229999999999997</v>
      </c>
      <c r="O47" s="196">
        <v>4.9340321574999999</v>
      </c>
      <c r="P47" s="196">
        <v>4.7302451209999994</v>
      </c>
      <c r="Q47" s="196">
        <v>4.9192669324199993</v>
      </c>
      <c r="R47" s="194">
        <f>SUM(N47:Q47)</f>
        <v>19.606544210919999</v>
      </c>
      <c r="S47" s="197">
        <v>5.9375544250000001</v>
      </c>
      <c r="T47" s="198">
        <v>6.3978720325000014</v>
      </c>
      <c r="U47" s="197">
        <v>6.106968706</v>
      </c>
      <c r="V47" s="196">
        <v>6.1922829163928537</v>
      </c>
      <c r="W47" s="194">
        <f>SUM(S47:V47)</f>
        <v>24.634678079892858</v>
      </c>
      <c r="X47" s="197">
        <v>5.9034487115000003</v>
      </c>
      <c r="Y47" s="197">
        <v>5.7496901930000002</v>
      </c>
      <c r="Z47" s="197">
        <v>5.4898546959999992</v>
      </c>
      <c r="AA47" s="172">
        <v>5.7922320514999974</v>
      </c>
      <c r="AB47" s="194">
        <f>SUM(X47:AA47)</f>
        <v>22.935225651999996</v>
      </c>
      <c r="AC47" s="356">
        <v>5.1778412540000005</v>
      </c>
      <c r="AD47" s="354">
        <v>4.4509576644999997</v>
      </c>
      <c r="AE47" s="370"/>
      <c r="AF47" s="370"/>
    </row>
    <row r="48" spans="2:33">
      <c r="B48" s="294" t="s">
        <v>352</v>
      </c>
      <c r="C48" s="323" t="s">
        <v>12</v>
      </c>
      <c r="D48" s="158">
        <v>0.243196987</v>
      </c>
      <c r="E48" s="158">
        <v>1.5708095E-3</v>
      </c>
      <c r="F48" s="158">
        <v>4.6598055000000001E-3</v>
      </c>
      <c r="G48" s="158">
        <v>0.35812631999999994</v>
      </c>
      <c r="H48" s="194">
        <f>SUM(D48:G48)</f>
        <v>0.60755392199999991</v>
      </c>
      <c r="I48" s="196">
        <v>0.52100000000000002</v>
      </c>
      <c r="J48" s="196">
        <v>6.1953426999999998E-2</v>
      </c>
      <c r="K48" s="196">
        <v>0.12554916320000001</v>
      </c>
      <c r="L48" s="196">
        <v>0.37474494730000002</v>
      </c>
      <c r="M48" s="194">
        <f>SUM(I48:L48)</f>
        <v>1.0832475374999999</v>
      </c>
      <c r="N48" s="196">
        <v>0.74</v>
      </c>
      <c r="O48" s="196">
        <v>0.16400000000000001</v>
      </c>
      <c r="P48" s="196">
        <v>0.23799999999999999</v>
      </c>
      <c r="Q48" s="196">
        <v>1.0387967039999999</v>
      </c>
      <c r="R48" s="194">
        <f>SUM(N48:Q48)</f>
        <v>2.1807967039999996</v>
      </c>
      <c r="S48" s="197">
        <v>1.1452416510000001</v>
      </c>
      <c r="T48" s="198">
        <v>0.84524895649999998</v>
      </c>
      <c r="U48" s="197">
        <v>0.84716841750000016</v>
      </c>
      <c r="V48" s="196">
        <v>1.3383648080000001</v>
      </c>
      <c r="W48" s="194">
        <f>SUM(S48:V48)</f>
        <v>4.1760238330000004</v>
      </c>
      <c r="X48" s="197">
        <v>1.5400823964999999</v>
      </c>
      <c r="Y48" s="197">
        <v>1.0278972995</v>
      </c>
      <c r="Z48" s="197">
        <v>0.9404674045000001</v>
      </c>
      <c r="AA48" s="172">
        <v>1.5351140059999997</v>
      </c>
      <c r="AB48" s="194">
        <f>SUM(X48:AA48)</f>
        <v>5.0435611065000003</v>
      </c>
      <c r="AC48" s="356">
        <v>1.8133585350000001</v>
      </c>
      <c r="AD48" s="354">
        <v>1.3783876009999996</v>
      </c>
      <c r="AE48" s="370"/>
      <c r="AF48" s="370"/>
    </row>
    <row r="49" spans="2:32">
      <c r="B49" s="294" t="s">
        <v>353</v>
      </c>
      <c r="C49" s="323" t="s">
        <v>12</v>
      </c>
      <c r="D49" s="158">
        <v>0.74051701829999983</v>
      </c>
      <c r="E49" s="158">
        <v>0.55184383063999998</v>
      </c>
      <c r="F49" s="158">
        <v>0.49926982452000002</v>
      </c>
      <c r="G49" s="158">
        <v>0.70362915068199983</v>
      </c>
      <c r="H49" s="194">
        <f>SUM(D49:G49)</f>
        <v>2.4952598241419999</v>
      </c>
      <c r="I49" s="196">
        <v>0.745</v>
      </c>
      <c r="J49" s="196">
        <v>0.55244699900000005</v>
      </c>
      <c r="K49" s="196">
        <v>0.48401931015702998</v>
      </c>
      <c r="L49" s="196">
        <v>0.81820739077300031</v>
      </c>
      <c r="M49" s="194">
        <f>SUM(I49:L49)</f>
        <v>2.5996736999300305</v>
      </c>
      <c r="N49" s="196">
        <v>0.74199999999999999</v>
      </c>
      <c r="O49" s="196">
        <v>0.54002483200000007</v>
      </c>
      <c r="P49" s="196">
        <v>0.54300000000000004</v>
      </c>
      <c r="Q49" s="196">
        <v>0.67567838699999971</v>
      </c>
      <c r="R49" s="194">
        <f>SUM(N49:Q49)</f>
        <v>2.5007032189999996</v>
      </c>
      <c r="S49" s="197">
        <v>0.81145505399999995</v>
      </c>
      <c r="T49" s="198">
        <v>0.56807288700000003</v>
      </c>
      <c r="U49" s="197">
        <v>0.575075051</v>
      </c>
      <c r="V49" s="196">
        <v>0.66715680399999933</v>
      </c>
      <c r="W49" s="194">
        <f>SUM(S49:V49)</f>
        <v>2.6217597959999992</v>
      </c>
      <c r="X49" s="197">
        <v>0.71599999999999997</v>
      </c>
      <c r="Y49" s="197">
        <v>0.55888140299999989</v>
      </c>
      <c r="Z49" s="197">
        <v>0.54564474500000004</v>
      </c>
      <c r="AA49" s="172">
        <v>0.73313245999999999</v>
      </c>
      <c r="AB49" s="194">
        <f>SUM(X49:AA49)</f>
        <v>2.5536586080000001</v>
      </c>
      <c r="AC49" s="356">
        <v>0.79827529600000002</v>
      </c>
      <c r="AD49" s="354">
        <v>0.57061167599999973</v>
      </c>
      <c r="AE49" s="370"/>
      <c r="AF49" s="370"/>
    </row>
    <row r="50" spans="2:32">
      <c r="B50" s="302"/>
      <c r="C50" s="129" t="s">
        <v>12</v>
      </c>
      <c r="D50" s="72">
        <f>SUM(D46:D49)</f>
        <v>26.223499584300001</v>
      </c>
      <c r="E50" s="72">
        <f>SUM(E46:E49)</f>
        <v>23.023662001639995</v>
      </c>
      <c r="F50" s="72">
        <f>SUM(F46:F49)</f>
        <v>22.556299826019998</v>
      </c>
      <c r="G50" s="72">
        <f>SUM(G46:G49)</f>
        <v>30.946950546682018</v>
      </c>
      <c r="H50" s="199">
        <f>SUM(H46:H49)</f>
        <v>102.750411958642</v>
      </c>
      <c r="I50" s="200">
        <f t="shared" ref="I50:Z50" si="6">SUM(I46:I49)</f>
        <v>26.257000000000001</v>
      </c>
      <c r="J50" s="200">
        <f t="shared" si="6"/>
        <v>16.529143406599999</v>
      </c>
      <c r="K50" s="200">
        <f t="shared" si="6"/>
        <v>18.062582039857027</v>
      </c>
      <c r="L50" s="200">
        <f t="shared" si="6"/>
        <v>27.227905231473002</v>
      </c>
      <c r="M50" s="199">
        <f t="shared" si="6"/>
        <v>88.076630677930027</v>
      </c>
      <c r="N50" s="187">
        <f t="shared" si="6"/>
        <v>25.82</v>
      </c>
      <c r="O50" s="187">
        <f t="shared" si="6"/>
        <v>21.842056989500001</v>
      </c>
      <c r="P50" s="187">
        <f t="shared" si="6"/>
        <v>26.366245120999999</v>
      </c>
      <c r="Q50" s="187">
        <f t="shared" si="6"/>
        <v>26.968154392420001</v>
      </c>
      <c r="R50" s="199">
        <f t="shared" si="6"/>
        <v>100.99645650292003</v>
      </c>
      <c r="S50" s="200">
        <f t="shared" si="6"/>
        <v>26.836903301</v>
      </c>
      <c r="T50" s="200">
        <f t="shared" si="6"/>
        <v>28.040001727000007</v>
      </c>
      <c r="U50" s="200">
        <f t="shared" si="6"/>
        <v>29.191938659499993</v>
      </c>
      <c r="V50" s="187">
        <f t="shared" si="6"/>
        <v>27.498154927692859</v>
      </c>
      <c r="W50" s="199">
        <f t="shared" si="6"/>
        <v>111.56699861519286</v>
      </c>
      <c r="X50" s="200">
        <f t="shared" si="6"/>
        <v>25.881031108000002</v>
      </c>
      <c r="Y50" s="200">
        <f t="shared" si="6"/>
        <v>24.197148853500003</v>
      </c>
      <c r="Z50" s="200">
        <f t="shared" si="6"/>
        <v>24.2359221661</v>
      </c>
      <c r="AA50" s="252">
        <v>29.124155465899985</v>
      </c>
      <c r="AB50" s="199">
        <f>SUM(X50:AA50)</f>
        <v>103.4382575935</v>
      </c>
      <c r="AC50" s="345">
        <f>SUM(AC46:AC49)</f>
        <v>28.320089396</v>
      </c>
      <c r="AD50" s="345">
        <f>SUM(AD46:AD49)</f>
        <v>16.8516697582</v>
      </c>
    </row>
    <row r="51" spans="2:32">
      <c r="B51" s="294"/>
      <c r="C51" s="323"/>
      <c r="H51" s="67"/>
      <c r="I51" s="66"/>
      <c r="J51" s="66"/>
      <c r="K51" s="66"/>
      <c r="L51" s="66"/>
      <c r="M51" s="67"/>
      <c r="N51" s="66"/>
      <c r="O51" s="66"/>
      <c r="P51" s="66"/>
      <c r="Q51" s="66"/>
      <c r="R51" s="67"/>
      <c r="V51" s="66"/>
      <c r="W51" s="67"/>
      <c r="AB51" s="67"/>
      <c r="AC51" s="311"/>
      <c r="AD51" s="311"/>
    </row>
    <row r="52" spans="2:32">
      <c r="B52" s="294"/>
      <c r="C52" s="323"/>
      <c r="H52" s="67"/>
      <c r="I52" s="66"/>
      <c r="J52" s="66"/>
      <c r="K52" s="66"/>
      <c r="L52" s="66"/>
      <c r="M52" s="67"/>
      <c r="N52" s="66"/>
      <c r="O52" s="66"/>
      <c r="P52" s="66"/>
      <c r="Q52" s="66"/>
      <c r="R52" s="67"/>
      <c r="V52" s="66"/>
      <c r="W52" s="67"/>
      <c r="AB52" s="67"/>
      <c r="AC52" s="311"/>
      <c r="AD52" s="311"/>
    </row>
    <row r="53" spans="2:32" outlineLevel="1">
      <c r="B53" s="45" t="s">
        <v>349</v>
      </c>
      <c r="C53" s="87"/>
      <c r="D53" s="318" t="s">
        <v>82</v>
      </c>
      <c r="E53" s="318" t="s">
        <v>83</v>
      </c>
      <c r="F53" s="318" t="s">
        <v>84</v>
      </c>
      <c r="G53" s="318" t="s">
        <v>85</v>
      </c>
      <c r="H53" s="83">
        <v>2015</v>
      </c>
      <c r="I53" s="318" t="s">
        <v>86</v>
      </c>
      <c r="J53" s="318" t="s">
        <v>87</v>
      </c>
      <c r="K53" s="318" t="s">
        <v>88</v>
      </c>
      <c r="L53" s="318" t="s">
        <v>89</v>
      </c>
      <c r="M53" s="83">
        <v>2016</v>
      </c>
      <c r="N53" s="318" t="s">
        <v>90</v>
      </c>
      <c r="O53" s="318" t="s">
        <v>91</v>
      </c>
      <c r="P53" s="318" t="s">
        <v>92</v>
      </c>
      <c r="Q53" s="318" t="s">
        <v>93</v>
      </c>
      <c r="R53" s="83">
        <v>2017</v>
      </c>
      <c r="S53" s="318" t="s">
        <v>94</v>
      </c>
      <c r="T53" s="318" t="s">
        <v>95</v>
      </c>
      <c r="U53" s="318" t="s">
        <v>96</v>
      </c>
      <c r="V53" s="318" t="s">
        <v>97</v>
      </c>
      <c r="W53" s="83">
        <v>2018</v>
      </c>
      <c r="X53" s="318" t="s">
        <v>98</v>
      </c>
      <c r="Y53" s="318" t="s">
        <v>99</v>
      </c>
      <c r="Z53" s="318" t="s">
        <v>100</v>
      </c>
      <c r="AA53" s="318" t="s">
        <v>101</v>
      </c>
      <c r="AB53" s="83">
        <v>2019</v>
      </c>
      <c r="AC53" s="318" t="s">
        <v>26</v>
      </c>
      <c r="AD53" s="318" t="s">
        <v>27</v>
      </c>
    </row>
    <row r="54" spans="2:32" outlineLevel="1">
      <c r="B54" s="130" t="s">
        <v>10</v>
      </c>
      <c r="C54" s="323" t="s">
        <v>16</v>
      </c>
      <c r="D54" s="121">
        <v>9.8781861195630621E-2</v>
      </c>
      <c r="E54" s="121">
        <v>0.14341710053616999</v>
      </c>
      <c r="F54" s="121">
        <v>0.17101758243832715</v>
      </c>
      <c r="G54" s="121">
        <v>9.7594757953423608E-2</v>
      </c>
      <c r="H54" s="131">
        <v>0.12428346235867273</v>
      </c>
      <c r="I54" s="121">
        <v>0.12362417641010018</v>
      </c>
      <c r="J54" s="121">
        <v>0.18945040247818454</v>
      </c>
      <c r="K54" s="121">
        <v>0.16727094472612369</v>
      </c>
      <c r="L54" s="121">
        <v>0.14147171900493694</v>
      </c>
      <c r="M54" s="131">
        <v>0.15044599786581458</v>
      </c>
      <c r="N54" s="121">
        <v>0.16490452636932657</v>
      </c>
      <c r="O54" s="121">
        <v>0.10323522050217694</v>
      </c>
      <c r="P54" s="121">
        <v>7.6318936264835532E-2</v>
      </c>
      <c r="Q54" s="121">
        <v>0.21190513013698262</v>
      </c>
      <c r="R54" s="131">
        <v>0.17562000844437572</v>
      </c>
      <c r="S54" s="121">
        <v>0.21819270241354877</v>
      </c>
      <c r="T54" s="121">
        <v>9.03654940543024E-2</v>
      </c>
      <c r="U54" s="121">
        <v>6.7709250559622583E-2</v>
      </c>
      <c r="V54" s="121">
        <v>0.14740954453769423</v>
      </c>
      <c r="W54" s="131">
        <v>0.18388727162218924</v>
      </c>
      <c r="X54" s="121">
        <v>0.20706142820918325</v>
      </c>
      <c r="Y54" s="121">
        <v>0.1</v>
      </c>
      <c r="Z54" s="121">
        <v>0.26</v>
      </c>
      <c r="AA54" s="121">
        <v>0.20488619249556783</v>
      </c>
      <c r="AB54" s="131">
        <v>0.21</v>
      </c>
      <c r="AC54" s="121">
        <v>0.17177819150712101</v>
      </c>
      <c r="AD54" s="121">
        <v>0.17177819150712101</v>
      </c>
      <c r="AE54" s="316"/>
    </row>
    <row r="55" spans="2:32" outlineLevel="1">
      <c r="B55" s="132" t="s">
        <v>11</v>
      </c>
      <c r="C55" s="323" t="s">
        <v>16</v>
      </c>
      <c r="D55" s="121">
        <v>0.69559863580987857</v>
      </c>
      <c r="E55" s="121">
        <v>0.74916571189984327</v>
      </c>
      <c r="F55" s="121">
        <v>0.73659987263663129</v>
      </c>
      <c r="G55" s="121">
        <v>0.74056857212566962</v>
      </c>
      <c r="H55" s="131">
        <v>0.73014670985647634</v>
      </c>
      <c r="I55" s="121">
        <v>0.66431808660547675</v>
      </c>
      <c r="J55" s="121">
        <v>0.65660501551861461</v>
      </c>
      <c r="K55" s="121">
        <v>0.69884821406740105</v>
      </c>
      <c r="L55" s="121">
        <v>0.63917930663586675</v>
      </c>
      <c r="M55" s="131">
        <v>0.66218058980103911</v>
      </c>
      <c r="N55" s="121">
        <v>0.63302863612288396</v>
      </c>
      <c r="O55" s="121">
        <v>0.71335093271469274</v>
      </c>
      <c r="P55" s="121">
        <v>0.76499225221007183</v>
      </c>
      <c r="Q55" s="121">
        <v>0.58121451252613743</v>
      </c>
      <c r="R55" s="131">
        <v>0.65241376377401306</v>
      </c>
      <c r="S55" s="121">
        <v>0.58637736359246151</v>
      </c>
      <c r="T55" s="121">
        <v>0.69841475046150769</v>
      </c>
      <c r="U55" s="121">
        <v>0.75235430152948946</v>
      </c>
      <c r="V55" s="121">
        <v>0.65389657844987903</v>
      </c>
      <c r="W55" s="131">
        <v>0.67398672111707991</v>
      </c>
      <c r="X55" s="121">
        <v>0.566878912637928</v>
      </c>
      <c r="Y55" s="121">
        <v>0.75</v>
      </c>
      <c r="Z55" s="121">
        <v>0.64</v>
      </c>
      <c r="AA55" s="121">
        <v>0.6143009344366207</v>
      </c>
      <c r="AB55" s="131">
        <v>0.64</v>
      </c>
      <c r="AC55" s="121">
        <v>0.63266661598291796</v>
      </c>
      <c r="AD55" s="121">
        <v>0.63266661598291796</v>
      </c>
      <c r="AE55" s="316"/>
    </row>
    <row r="56" spans="2:32" outlineLevel="1">
      <c r="B56" s="133" t="s">
        <v>344</v>
      </c>
      <c r="C56" s="96" t="s">
        <v>16</v>
      </c>
      <c r="D56" s="123">
        <v>0.20561950299449078</v>
      </c>
      <c r="E56" s="123">
        <v>0.10741718756398683</v>
      </c>
      <c r="F56" s="123">
        <v>9.2382544925041582E-2</v>
      </c>
      <c r="G56" s="123">
        <v>0.16183666992090678</v>
      </c>
      <c r="H56" s="118">
        <v>0.14556982778485092</v>
      </c>
      <c r="I56" s="123">
        <v>0.21205773698442321</v>
      </c>
      <c r="J56" s="123">
        <v>0.15394458200320082</v>
      </c>
      <c r="K56" s="123">
        <v>0.13388084120647523</v>
      </c>
      <c r="L56" s="123">
        <v>0.21934897435919642</v>
      </c>
      <c r="M56" s="118">
        <v>0.18737341233314636</v>
      </c>
      <c r="N56" s="123">
        <v>0.20206683750778939</v>
      </c>
      <c r="O56" s="123">
        <v>0.1834138467831303</v>
      </c>
      <c r="P56" s="123">
        <v>0.15868881152509262</v>
      </c>
      <c r="Q56" s="123">
        <v>0.20688035733688004</v>
      </c>
      <c r="R56" s="118">
        <v>0.17196622778161111</v>
      </c>
      <c r="S56" s="123">
        <v>0.19542993399398981</v>
      </c>
      <c r="T56" s="123">
        <v>0.21121975548418995</v>
      </c>
      <c r="U56" s="123">
        <v>0.17993644791088792</v>
      </c>
      <c r="V56" s="123">
        <v>0.19869387701242675</v>
      </c>
      <c r="W56" s="118">
        <v>0.14212600726073082</v>
      </c>
      <c r="X56" s="123">
        <v>0.22605965915288867</v>
      </c>
      <c r="Y56" s="190">
        <v>0.15</v>
      </c>
      <c r="Z56" s="190">
        <v>0.1</v>
      </c>
      <c r="AA56" s="190">
        <v>0.18081287306781152</v>
      </c>
      <c r="AB56" s="118">
        <v>0.15</v>
      </c>
      <c r="AC56" s="190">
        <v>0.19555519250996101</v>
      </c>
      <c r="AD56" s="190">
        <v>0.19555519250996101</v>
      </c>
      <c r="AE56" s="316"/>
    </row>
    <row r="57" spans="2:32">
      <c r="B57" s="294"/>
      <c r="C57" s="323"/>
      <c r="H57" s="108"/>
      <c r="I57" s="55"/>
      <c r="J57" s="55"/>
      <c r="K57" s="55"/>
      <c r="L57" s="55"/>
      <c r="M57" s="108"/>
      <c r="N57" s="55"/>
      <c r="O57" s="55"/>
      <c r="P57" s="55"/>
      <c r="Q57" s="55"/>
      <c r="R57" s="108"/>
      <c r="V57" s="55"/>
      <c r="W57" s="108"/>
      <c r="AB57" s="108"/>
      <c r="AC57" s="321"/>
    </row>
    <row r="58" spans="2:32">
      <c r="B58" s="294"/>
      <c r="C58" s="323"/>
      <c r="H58" s="108"/>
      <c r="I58" s="55"/>
      <c r="J58" s="55"/>
      <c r="K58" s="55"/>
      <c r="L58" s="55"/>
      <c r="M58" s="108"/>
      <c r="N58" s="55"/>
      <c r="O58" s="55"/>
      <c r="P58" s="55"/>
      <c r="Q58" s="55"/>
      <c r="R58" s="108"/>
      <c r="V58" s="55"/>
      <c r="W58" s="108"/>
      <c r="AB58" s="108"/>
      <c r="AC58" s="321"/>
    </row>
    <row r="59" spans="2:32">
      <c r="B59" s="294"/>
      <c r="C59" s="295"/>
      <c r="D59" s="4"/>
      <c r="E59" s="4"/>
      <c r="F59" s="4"/>
      <c r="G59" s="4"/>
      <c r="H59" s="4"/>
      <c r="M59" s="4"/>
      <c r="R59" s="4"/>
      <c r="W59" s="4"/>
      <c r="AB59" s="4"/>
      <c r="AC59" s="294"/>
    </row>
    <row r="60" spans="2:32">
      <c r="B60" s="294"/>
      <c r="C60" s="323"/>
    </row>
    <row r="61" spans="2:32">
      <c r="B61" s="61" t="s">
        <v>354</v>
      </c>
      <c r="C61" s="323"/>
    </row>
    <row r="62" spans="2:32">
      <c r="B62" s="61" t="s">
        <v>355</v>
      </c>
      <c r="C62" s="323"/>
    </row>
    <row r="63" spans="2:32">
      <c r="B63" s="61" t="s">
        <v>356</v>
      </c>
      <c r="C63" s="323"/>
    </row>
    <row r="64" spans="2:32">
      <c r="B64" s="61" t="s">
        <v>357</v>
      </c>
      <c r="C64" s="323"/>
    </row>
  </sheetData>
  <pageMargins left="0.25" right="0.25"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Басты бет</vt:lpstr>
      <vt:lpstr>Мазмұны</vt:lpstr>
      <vt:lpstr>стр. 2</vt:lpstr>
      <vt:lpstr>стр. 3</vt:lpstr>
      <vt:lpstr>стр. 4.1</vt:lpstr>
      <vt:lpstr>стр. 4.2</vt:lpstr>
      <vt:lpstr>стр. 5</vt:lpstr>
      <vt:lpstr>стр. 6</vt:lpstr>
      <vt:lpstr>стр. 7</vt:lpstr>
      <vt:lpstr>стр. 8</vt:lpstr>
      <vt:lpstr>стр. 9</vt:lpstr>
      <vt:lpstr>'стр. 3'!Print_Area</vt:lpstr>
      <vt:lpstr>'стр. 4.1'!Print_Area</vt:lpstr>
      <vt:lpstr>'стр. 4.2'!Print_Area</vt:lpstr>
      <vt:lpstr>'стр. 5'!Print_Area</vt:lpstr>
      <vt:lpstr>'стр. 6'!Print_Area</vt:lpstr>
      <vt:lpstr>'стр. 7'!Print_Area</vt:lpstr>
      <vt:lpstr>'стр.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Карсыбек Куан Кайроллаулы</cp:lastModifiedBy>
  <cp:lastPrinted>2021-01-22T15:54:41Z</cp:lastPrinted>
  <dcterms:created xsi:type="dcterms:W3CDTF">2018-04-16T08:07:20Z</dcterms:created>
  <dcterms:modified xsi:type="dcterms:W3CDTF">2021-09-09T12:22:14Z</dcterms:modified>
</cp:coreProperties>
</file>